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edad'!$W$67:$W$68</definedName>
    <definedName name="A_impresión_IM" localSheetId="4">'Cartera por region'!$W$67:$W$68</definedName>
    <definedName name="A_impresión_IM" localSheetId="10">'Cartera total por edad'!$X$68:$X$69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tipo'!$B$3:$H$31</definedName>
    <definedName name="_xlnm.Print_Area" localSheetId="9">'Cartera femenina por edad'!$B$3:$T$30,'Cartera femenina por edad'!$B$34:$T$62,'Cartera femenina por edad'!$B$65:$T$93</definedName>
    <definedName name="_xlnm.Print_Area" localSheetId="8">'Cartera masculina por edad'!$B$3:$T$31,'Cartera masculina por edad'!$B$34:$T$62,'Cartera masculina por edad'!$B$65:$T$92</definedName>
    <definedName name="_xlnm.Print_Area" localSheetId="4">'Cartera por region'!$B$3:$U$30,'Cartera por region'!$B$34:$S$61,'Cartera por region'!$B$65:$S$93</definedName>
    <definedName name="_xlnm.Print_Area" localSheetId="10">'Cartera total por edad'!$B$3:$T$31,'Cartera total por edad'!$B$34:$U$63,'Cartera total por edad'!$B$66:$U$95</definedName>
    <definedName name="_xlnm.Print_Area" localSheetId="1">'Cartera vigente por mes'!$B$3:$P$27,'Cartera vigente por mes'!$B$30:$P$54,'Cartera vigente por mes'!$B$57:$P$81</definedName>
    <definedName name="_xlnm.Print_Area" localSheetId="3">'Cotizantes por renta'!$B$3:$V$31</definedName>
    <definedName name="_xlnm.Print_Area" localSheetId="5">'Participacion de cartera'!$B$3:$G$30</definedName>
    <definedName name="_xlnm.Print_Area" localSheetId="6">'Participacion de cartera (2)'!$B$3:$G$30</definedName>
    <definedName name="_xlnm.Print_Area" localSheetId="11">'Suscrip y desahucio del sistema'!$B$2:$H$37</definedName>
    <definedName name="_xlnm.Print_Area" localSheetId="12">'Suscrip y desahucio por isapre'!$B$2:$G$30,'Suscrip y desahucio por isapre'!$B$32:$G$60</definedName>
    <definedName name="_xlnm.Print_Area" localSheetId="2">'Variacion anual de cartera'!$B$3:$K$30</definedName>
  </definedNames>
  <calcPr fullCalcOnLoad="1"/>
</workbook>
</file>

<file path=xl/sharedStrings.xml><?xml version="1.0" encoding="utf-8"?>
<sst xmlns="http://schemas.openxmlformats.org/spreadsheetml/2006/main" count="959" uniqueCount="274">
  <si>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</si>
  <si>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</si>
  <si>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</si>
  <si>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</si>
  <si>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</si>
  <si>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</si>
  <si>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</si>
  <si>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</si>
  <si>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</si>
  <si>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</si>
  <si>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</si>
  <si>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</si>
  <si>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</si>
  <si>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</si>
  <si>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</si>
  <si>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</si>
  <si>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</si>
  <si>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</si>
  <si>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</si>
  <si>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</si>
  <si>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</si>
  <si>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</si>
  <si>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</si>
  <si>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</si>
  <si>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</si>
  <si>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</si>
  <si>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</si>
  <si>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</si>
  <si>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</si>
  <si>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</si>
  <si>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</si>
  <si>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</si>
  <si>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</si>
  <si>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</si>
  <si>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</si>
  <si>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</si>
  <si>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</si>
  <si>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</si>
  <si>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</si>
  <si>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</si>
  <si>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</si>
  <si>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</si>
  <si>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Vida Tres</t>
  </si>
  <si>
    <t>Isapre Banmédica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</si>
  <si>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</si>
  <si>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</si>
  <si>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</si>
  <si>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</si>
  <si>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</si>
  <si>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</si>
  <si>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</si>
  <si>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</si>
  <si>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</si>
  <si>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</si>
  <si>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</si>
  <si>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</si>
  <si>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</si>
  <si>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</si>
  <si>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</si>
  <si>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</si>
  <si>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</si>
  <si>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</si>
  <si>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</si>
  <si>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</si>
  <si>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</si>
  <si>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</si>
  <si>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</si>
  <si>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</si>
  <si>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</si>
  <si>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</si>
  <si>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</si>
  <si>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</si>
  <si>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</si>
  <si>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</si>
  <si>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</si>
  <si>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</si>
  <si>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</si>
  <si>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</si>
  <si>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</si>
  <si>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</si>
  <si>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</si>
  <si>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</si>
  <si>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</si>
  <si>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</si>
  <si>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</si>
  <si>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</si>
  <si>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</si>
  <si>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</si>
  <si>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</si>
  <si>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</si>
  <si>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</si>
  <si>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</si>
  <si>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</si>
  <si>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</si>
  <si>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</si>
  <si>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</si>
  <si>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</si>
  <si>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</si>
  <si>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</si>
  <si>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</si>
  <si>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</si>
  <si>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</si>
  <si>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</si>
  <si>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</si>
  <si>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</si>
  <si>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</si>
  <si>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</si>
  <si>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</si>
  <si>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</si>
  <si>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</si>
  <si>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</si>
  <si>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</si>
  <si>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</si>
  <si>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</si>
  <si>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</si>
  <si>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</si>
  <si>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</si>
  <si>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</si>
  <si>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</si>
  <si>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</si>
  <si>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</si>
  <si>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</si>
  <si>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</si>
  <si>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</si>
  <si>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</si>
  <si>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</si>
  <si>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</si>
  <si>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</si>
  <si>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</si>
  <si>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</si>
  <si>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</si>
  <si>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</si>
  <si>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</si>
  <si>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</si>
  <si>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</si>
  <si>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</si>
  <si>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</si>
  <si>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</si>
  <si>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</si>
  <si>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</si>
  <si>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</si>
  <si>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</si>
  <si>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</si>
  <si>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</si>
  <si>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</si>
  <si>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</si>
  <si>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</si>
  <si>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</si>
  <si>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</si>
  <si>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</si>
  <si>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</si>
  <si>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</si>
  <si>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</si>
  <si>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</si>
  <si>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</si>
  <si>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</si>
  <si>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</si>
  <si>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</si>
  <si>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</si>
  <si>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</si>
  <si>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</si>
  <si>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</si>
  <si>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</si>
  <si>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</si>
  <si>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</si>
  <si>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</si>
  <si>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</si>
  <si>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</si>
  <si>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</si>
  <si>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</si>
  <si>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</si>
  <si>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</si>
  <si>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</si>
  <si>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</si>
  <si>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</si>
  <si>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67</t>
  </si>
  <si>
    <t xml:space="preserve"> 78</t>
  </si>
  <si>
    <t xml:space="preserve"> 80</t>
  </si>
  <si>
    <t xml:space="preserve"> 88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</si>
  <si>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</si>
  <si>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</si>
  <si>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</si>
  <si>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</si>
  <si>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</si>
  <si>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</si>
  <si>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</si>
  <si>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</si>
  <si>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</si>
  <si>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</si>
  <si>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</si>
  <si>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</si>
  <si>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</si>
  <si>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</si>
  <si>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</si>
  <si>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</si>
  <si>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</si>
  <si>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</si>
  <si>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</si>
  <si>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</si>
  <si>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</si>
  <si>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</si>
  <si>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</si>
  <si>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</si>
  <si>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</si>
  <si>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</si>
  <si>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</si>
  <si>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</si>
  <si>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</si>
  <si>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</si>
  <si>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</si>
  <si>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</si>
  <si>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</si>
  <si>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</si>
  <si>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</si>
  <si>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</si>
  <si>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</si>
  <si>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</si>
  <si>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</si>
  <si>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</si>
  <si>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</si>
  <si>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</si>
  <si>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</si>
  <si>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</si>
  <si>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</si>
  <si>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</si>
  <si>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</si>
  <si>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</si>
  <si>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</si>
  <si>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</si>
  <si>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</si>
  <si>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</si>
  <si>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Volver</t>
  </si>
  <si>
    <t>Número</t>
  </si>
  <si>
    <t>Porcentaje</t>
  </si>
  <si>
    <t>Tramos de renta imponible (en miles de pesos ($))</t>
  </si>
  <si>
    <t>más de 900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</si>
  <si>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</si>
  <si>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</si>
  <si>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</si>
  <si>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</si>
  <si>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</si>
  <si>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</si>
  <si>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</si>
  <si>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</si>
  <si>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Indice de las Estadísiticas de Cartera del Sistema Isapre</t>
  </si>
  <si>
    <t>XIV</t>
  </si>
  <si>
    <t>XV</t>
  </si>
  <si>
    <t>PARTICIPACION DE SUSCRIPCIONES Y DESAHUCIOS DE CONTRATOS POR ISAPRE ENERO-DICIEMBRE 2008</t>
  </si>
  <si>
    <t>0 - 14</t>
  </si>
  <si>
    <t>15 - 19</t>
  </si>
  <si>
    <t>Isapre Cruz Blanca S.A.</t>
  </si>
  <si>
    <t>COTIZANTES VIGENTES DEL SISTEMA ISAPRE AÑO 2009</t>
  </si>
  <si>
    <t>BENEFICIARIOS VIGENTES DEL SISTEMA ISAPRE AÑO 2009</t>
  </si>
  <si>
    <t>CARGAS VIGENTES DEL SISTEMA ISAPRE AÑO 2009</t>
  </si>
  <si>
    <t>COTIZANTES POR RENTA IMPONIBLE, CONDICION PREVISIONAL E ISAPRE EN DICIEMBRE DE 2009</t>
  </si>
  <si>
    <t>DISTRIBUCION PORCENTUAL DE COTIZANTES POR RENTA IMPONIBLE, CONDICION PREVISIONAL E ISAPRE EN DICIEMBRE DE 2009</t>
  </si>
  <si>
    <t>COTIZANTES POR REGION E ISAPRE EN DICIEMBRE DE 2009</t>
  </si>
  <si>
    <t>CARGAS POR REGION E ISAPRE EN DICIEMBRE DE 2009</t>
  </si>
  <si>
    <t>BENEFICIARIOS POR REGION E ISAPRE EN DICIEMBRE DE 2009</t>
  </si>
  <si>
    <t>DICIEMBRE DE 2009</t>
  </si>
  <si>
    <t>EN DICIEMBRE DE 2009</t>
  </si>
  <si>
    <t>COTIZANTES SEXO MASCULINO POR EDAD E ISAPRE EN DICIEMBRE DE 2009</t>
  </si>
  <si>
    <t>BENEFICIARIOS SEXO MASCULINO POR EDAD E ISAPRE EN DICIEMBRE DE 2009</t>
  </si>
  <si>
    <t>CARGAS SEXO MASCULINO POR EDAD E ISAPRE EN DICIEMBRE DE 2009</t>
  </si>
  <si>
    <t>COTIZANTES SEXO FEMENINO POR EDAD E ISAPRE EN DICIEMBRE DE 2009</t>
  </si>
  <si>
    <t>CARGAS SEXO FEMENINO POR EDAD E ISAPRE EN DICIEMBRE DE 2009</t>
  </si>
  <si>
    <t>BENEFICIARIOS SEXO FEMENINO POR EDAD E ISAPRE EN DICIEMBRE DE 2009</t>
  </si>
  <si>
    <t>COTIZANTES POR EDAD E ISAPRE EN DICIEMBRE DE 2009</t>
  </si>
  <si>
    <t>CARGAS POR EDAD E ISAPRE EN DICIEMBRE DE 2009</t>
  </si>
  <si>
    <t>BENEFICIARIOS POR EDAD E ISAPRE EN DICIEMBRE DE 2009</t>
  </si>
  <si>
    <t>SUSCRIPCIONES Y DESAHUCIOS DE CONTRATOS POR TRIMESTRES AÑO 2009</t>
  </si>
  <si>
    <t>SUSCRIPCIONES Y DESAHUCIOS DE CONTRATOS POR MES AÑO 2009</t>
  </si>
  <si>
    <t>Dic/08</t>
  </si>
  <si>
    <t>SUSCRIPCIONES Y DESAHUCIOS DE CONTRATOS POR ISAPRE ENERO-DICIEMBRE 2009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</si>
</sst>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57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  <font>
      <sz val="8"/>
      <color indexed="9"/>
      <name val="Arial"/>
      <family val="2"/>
    </font>
    <font>
      <b/>
      <u val="single"/>
      <sz val="11"/>
      <color indexed="63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1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0" xfId="54" applyNumberFormat="1" applyFont="1" applyBorder="1" applyAlignment="1" applyProtection="1">
      <alignment horizontal="right"/>
      <protection locked="0"/>
    </xf>
    <xf numFmtId="206" fontId="10" fillId="33" borderId="0" xfId="54" applyNumberFormat="1" applyFont="1" applyFill="1" applyBorder="1" applyAlignment="1" applyProtection="1">
      <alignment horizontal="right"/>
      <protection locked="0"/>
    </xf>
    <xf numFmtId="206" fontId="10" fillId="0" borderId="0" xfId="54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11" xfId="54" applyNumberFormat="1" applyFont="1" applyBorder="1" applyAlignment="1" applyProtection="1">
      <alignment horizontal="right"/>
      <protection locked="0"/>
    </xf>
    <xf numFmtId="206" fontId="10" fillId="0" borderId="0" xfId="54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12" xfId="0" applyNumberFormat="1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/>
      <protection/>
    </xf>
    <xf numFmtId="3" fontId="8" fillId="0" borderId="13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7" fontId="8" fillId="0" borderId="10" xfId="0" applyNumberFormat="1" applyFont="1" applyBorder="1" applyAlignment="1" applyProtection="1">
      <alignment horizontal="left"/>
      <protection/>
    </xf>
    <xf numFmtId="37" fontId="8" fillId="0" borderId="11" xfId="0" applyNumberFormat="1" applyFont="1" applyBorder="1" applyAlignment="1" applyProtection="1">
      <alignment horizontal="left"/>
      <protection/>
    </xf>
    <xf numFmtId="3" fontId="8" fillId="0" borderId="0" xfId="48" applyNumberFormat="1" applyFont="1" applyAlignment="1" applyProtection="1">
      <alignment/>
      <protection/>
    </xf>
    <xf numFmtId="208" fontId="8" fillId="0" borderId="12" xfId="0" applyNumberFormat="1" applyFont="1" applyBorder="1" applyAlignment="1" applyProtection="1">
      <alignment horizontal="left"/>
      <protection/>
    </xf>
    <xf numFmtId="211" fontId="8" fillId="0" borderId="12" xfId="48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48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13" xfId="0" applyNumberFormat="1" applyFont="1" applyBorder="1" applyAlignment="1" applyProtection="1" quotePrefix="1">
      <alignment horizontal="left"/>
      <protection/>
    </xf>
    <xf numFmtId="3" fontId="8" fillId="0" borderId="13" xfId="48" applyNumberFormat="1" applyFont="1" applyBorder="1" applyAlignment="1">
      <alignment/>
    </xf>
    <xf numFmtId="3" fontId="8" fillId="0" borderId="0" xfId="48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48" applyNumberFormat="1" applyFont="1" applyAlignment="1" applyProtection="1">
      <alignment/>
      <protection/>
    </xf>
    <xf numFmtId="212" fontId="8" fillId="0" borderId="0" xfId="59" applyNumberFormat="1" applyFont="1" applyAlignment="1" applyProtection="1">
      <alignment/>
      <protection/>
    </xf>
    <xf numFmtId="212" fontId="8" fillId="0" borderId="12" xfId="48" applyNumberFormat="1" applyFont="1" applyBorder="1" applyAlignment="1" applyProtection="1">
      <alignment/>
      <protection/>
    </xf>
    <xf numFmtId="211" fontId="8" fillId="0" borderId="0" xfId="48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37" fontId="8" fillId="0" borderId="11" xfId="0" applyNumberFormat="1" applyFont="1" applyBorder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10" xfId="0" applyNumberFormat="1" applyFont="1" applyBorder="1" applyAlignment="1" applyProtection="1">
      <alignment horizontal="center"/>
      <protection/>
    </xf>
    <xf numFmtId="206" fontId="8" fillId="0" borderId="11" xfId="0" applyNumberFormat="1" applyFont="1" applyBorder="1" applyAlignment="1" applyProtection="1">
      <alignment horizontal="center"/>
      <protection/>
    </xf>
    <xf numFmtId="206" fontId="8" fillId="0" borderId="0" xfId="57" applyFont="1">
      <alignment/>
      <protection/>
    </xf>
    <xf numFmtId="206" fontId="8" fillId="0" borderId="0" xfId="57" applyNumberFormat="1" applyFont="1" applyProtection="1">
      <alignment/>
      <protection/>
    </xf>
    <xf numFmtId="206" fontId="8" fillId="0" borderId="0" xfId="57" applyNumberFormat="1" applyFont="1" applyProtection="1" quotePrefix="1">
      <alignment/>
      <protection/>
    </xf>
    <xf numFmtId="37" fontId="8" fillId="0" borderId="0" xfId="57" applyNumberFormat="1" applyFont="1" applyAlignment="1" applyProtection="1">
      <alignment horizontal="center"/>
      <protection/>
    </xf>
    <xf numFmtId="206" fontId="8" fillId="0" borderId="10" xfId="57" applyNumberFormat="1" applyFont="1" applyBorder="1" applyProtection="1">
      <alignment/>
      <protection/>
    </xf>
    <xf numFmtId="3" fontId="8" fillId="0" borderId="0" xfId="57" applyNumberFormat="1" applyFont="1">
      <alignment/>
      <protection/>
    </xf>
    <xf numFmtId="212" fontId="8" fillId="0" borderId="0" xfId="50" applyNumberFormat="1" applyFont="1" applyAlignment="1" applyProtection="1">
      <alignment/>
      <protection/>
    </xf>
    <xf numFmtId="3" fontId="8" fillId="0" borderId="0" xfId="50" applyNumberFormat="1" applyFont="1" applyAlignment="1" applyProtection="1">
      <alignment/>
      <protection/>
    </xf>
    <xf numFmtId="37" fontId="8" fillId="0" borderId="0" xfId="57" applyNumberFormat="1" applyFont="1" applyProtection="1">
      <alignment/>
      <protection/>
    </xf>
    <xf numFmtId="212" fontId="8" fillId="0" borderId="0" xfId="57" applyNumberFormat="1" applyFont="1" applyProtection="1">
      <alignment/>
      <protection/>
    </xf>
    <xf numFmtId="3" fontId="8" fillId="0" borderId="0" xfId="50" applyNumberFormat="1" applyFont="1" applyAlignment="1">
      <alignment/>
    </xf>
    <xf numFmtId="9" fontId="8" fillId="0" borderId="0" xfId="50" applyNumberFormat="1" applyFont="1" applyAlignment="1" applyProtection="1">
      <alignment/>
      <protection/>
    </xf>
    <xf numFmtId="208" fontId="8" fillId="0" borderId="10" xfId="57" applyNumberFormat="1" applyFont="1" applyBorder="1" applyProtection="1">
      <alignment/>
      <protection/>
    </xf>
    <xf numFmtId="206" fontId="8" fillId="0" borderId="0" xfId="57" applyFont="1" quotePrefix="1">
      <alignment/>
      <protection/>
    </xf>
    <xf numFmtId="206" fontId="10" fillId="0" borderId="14" xfId="54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48" applyNumberFormat="1" applyFont="1" applyAlignment="1" applyProtection="1">
      <alignment/>
      <protection/>
    </xf>
    <xf numFmtId="211" fontId="8" fillId="0" borderId="0" xfId="48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206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48" applyNumberFormat="1" applyFont="1" applyBorder="1" applyAlignment="1" applyProtection="1">
      <alignment/>
      <protection/>
    </xf>
    <xf numFmtId="212" fontId="8" fillId="0" borderId="0" xfId="48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206" fontId="8" fillId="0" borderId="10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3" fontId="12" fillId="0" borderId="0" xfId="48" applyNumberFormat="1" applyFont="1" applyAlignment="1" applyProtection="1">
      <alignment/>
      <protection/>
    </xf>
    <xf numFmtId="211" fontId="8" fillId="0" borderId="0" xfId="48" applyNumberFormat="1" applyFont="1" applyAlignment="1">
      <alignment/>
    </xf>
    <xf numFmtId="208" fontId="8" fillId="0" borderId="10" xfId="0" applyNumberFormat="1" applyFont="1" applyBorder="1" applyAlignment="1" applyProtection="1">
      <alignment/>
      <protection/>
    </xf>
    <xf numFmtId="213" fontId="8" fillId="0" borderId="10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13" xfId="0" applyNumberFormat="1" applyFont="1" applyBorder="1" applyAlignment="1" applyProtection="1">
      <alignment horizontal="left"/>
      <protection/>
    </xf>
    <xf numFmtId="211" fontId="8" fillId="0" borderId="13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55" applyFont="1">
      <alignment/>
      <protection/>
    </xf>
    <xf numFmtId="37" fontId="16" fillId="0" borderId="0" xfId="55" applyFont="1">
      <alignment/>
      <protection/>
    </xf>
    <xf numFmtId="37" fontId="17" fillId="0" borderId="0" xfId="55" applyFont="1">
      <alignment/>
      <protection/>
    </xf>
    <xf numFmtId="37" fontId="18" fillId="0" borderId="0" xfId="55" applyFont="1">
      <alignment/>
      <protection/>
    </xf>
    <xf numFmtId="212" fontId="8" fillId="0" borderId="0" xfId="59" applyNumberFormat="1" applyFont="1" applyAlignment="1" applyProtection="1">
      <alignment horizontal="left"/>
      <protection/>
    </xf>
    <xf numFmtId="37" fontId="20" fillId="34" borderId="15" xfId="0" applyNumberFormat="1" applyFont="1" applyFill="1" applyBorder="1" applyAlignment="1" applyProtection="1">
      <alignment horizontal="center"/>
      <protection/>
    </xf>
    <xf numFmtId="37" fontId="20" fillId="34" borderId="15" xfId="0" applyNumberFormat="1" applyFont="1" applyFill="1" applyBorder="1" applyAlignment="1" applyProtection="1">
      <alignment horizontal="left"/>
      <protection/>
    </xf>
    <xf numFmtId="37" fontId="20" fillId="34" borderId="15" xfId="0" applyNumberFormat="1" applyFont="1" applyFill="1" applyBorder="1" applyAlignment="1" applyProtection="1" quotePrefix="1">
      <alignment horizontal="right"/>
      <protection/>
    </xf>
    <xf numFmtId="37" fontId="20" fillId="34" borderId="15" xfId="0" applyNumberFormat="1" applyFont="1" applyFill="1" applyBorder="1" applyAlignment="1" applyProtection="1">
      <alignment horizontal="right"/>
      <protection/>
    </xf>
    <xf numFmtId="37" fontId="20" fillId="34" borderId="10" xfId="0" applyNumberFormat="1" applyFont="1" applyFill="1" applyBorder="1" applyAlignment="1" applyProtection="1">
      <alignment horizontal="left"/>
      <protection/>
    </xf>
    <xf numFmtId="206" fontId="20" fillId="34" borderId="15" xfId="0" applyNumberFormat="1" applyFont="1" applyFill="1" applyBorder="1" applyAlignment="1" applyProtection="1">
      <alignment horizontal="centerContinuous"/>
      <protection/>
    </xf>
    <xf numFmtId="206" fontId="20" fillId="34" borderId="10" xfId="0" applyNumberFormat="1" applyFont="1" applyFill="1" applyBorder="1" applyAlignment="1" applyProtection="1">
      <alignment/>
      <protection/>
    </xf>
    <xf numFmtId="37" fontId="20" fillId="34" borderId="0" xfId="0" applyNumberFormat="1" applyFont="1" applyFill="1" applyAlignment="1" applyProtection="1">
      <alignment/>
      <protection/>
    </xf>
    <xf numFmtId="206" fontId="20" fillId="34" borderId="0" xfId="0" applyNumberFormat="1" applyFont="1" applyFill="1" applyAlignment="1" applyProtection="1">
      <alignment horizontal="right"/>
      <protection/>
    </xf>
    <xf numFmtId="206" fontId="20" fillId="34" borderId="11" xfId="0" applyNumberFormat="1" applyFont="1" applyFill="1" applyBorder="1" applyAlignment="1" applyProtection="1">
      <alignment horizontal="centerContinuous"/>
      <protection/>
    </xf>
    <xf numFmtId="206" fontId="20" fillId="34" borderId="0" xfId="0" applyNumberFormat="1" applyFont="1" applyFill="1" applyAlignment="1" applyProtection="1" quotePrefix="1">
      <alignment/>
      <protection/>
    </xf>
    <xf numFmtId="37" fontId="20" fillId="34" borderId="11" xfId="0" applyNumberFormat="1" applyFont="1" applyFill="1" applyBorder="1" applyAlignment="1" applyProtection="1">
      <alignment horizontal="center"/>
      <protection/>
    </xf>
    <xf numFmtId="37" fontId="20" fillId="34" borderId="11" xfId="0" applyNumberFormat="1" applyFont="1" applyFill="1" applyBorder="1" applyAlignment="1" applyProtection="1">
      <alignment horizontal="left"/>
      <protection/>
    </xf>
    <xf numFmtId="206" fontId="20" fillId="34" borderId="11" xfId="0" applyNumberFormat="1" applyFont="1" applyFill="1" applyBorder="1" applyAlignment="1" applyProtection="1">
      <alignment horizontal="right"/>
      <protection/>
    </xf>
    <xf numFmtId="206" fontId="20" fillId="34" borderId="11" xfId="0" applyNumberFormat="1" applyFont="1" applyFill="1" applyBorder="1" applyAlignment="1" applyProtection="1">
      <alignment/>
      <protection/>
    </xf>
    <xf numFmtId="37" fontId="20" fillId="34" borderId="15" xfId="0" applyNumberFormat="1" applyFont="1" applyFill="1" applyBorder="1" applyAlignment="1" applyProtection="1">
      <alignment horizontal="centerContinuous"/>
      <protection/>
    </xf>
    <xf numFmtId="37" fontId="20" fillId="34" borderId="10" xfId="0" applyNumberFormat="1" applyFont="1" applyFill="1" applyBorder="1" applyAlignment="1" applyProtection="1">
      <alignment horizontal="center"/>
      <protection/>
    </xf>
    <xf numFmtId="37" fontId="20" fillId="34" borderId="11" xfId="0" applyNumberFormat="1" applyFont="1" applyFill="1" applyBorder="1" applyAlignment="1" applyProtection="1">
      <alignment horizontal="right"/>
      <protection/>
    </xf>
    <xf numFmtId="37" fontId="20" fillId="34" borderId="11" xfId="0" applyNumberFormat="1" applyFont="1" applyFill="1" applyBorder="1" applyAlignment="1" applyProtection="1" quotePrefix="1">
      <alignment horizontal="right"/>
      <protection/>
    </xf>
    <xf numFmtId="37" fontId="20" fillId="34" borderId="16" xfId="0" applyNumberFormat="1" applyFont="1" applyFill="1" applyBorder="1" applyAlignment="1" applyProtection="1">
      <alignment horizontal="centerContinuous"/>
      <protection/>
    </xf>
    <xf numFmtId="37" fontId="20" fillId="34" borderId="10" xfId="0" applyNumberFormat="1" applyFont="1" applyFill="1" applyBorder="1" applyAlignment="1" applyProtection="1">
      <alignment horizontal="centerContinuous"/>
      <protection/>
    </xf>
    <xf numFmtId="206" fontId="20" fillId="34" borderId="17" xfId="0" applyNumberFormat="1" applyFont="1" applyFill="1" applyBorder="1" applyAlignment="1" applyProtection="1">
      <alignment horizontal="right"/>
      <protection/>
    </xf>
    <xf numFmtId="37" fontId="20" fillId="34" borderId="10" xfId="57" applyNumberFormat="1" applyFont="1" applyFill="1" applyBorder="1" applyAlignment="1" applyProtection="1">
      <alignment horizontal="left"/>
      <protection/>
    </xf>
    <xf numFmtId="206" fontId="20" fillId="34" borderId="15" xfId="57" applyNumberFormat="1" applyFont="1" applyFill="1" applyBorder="1" applyAlignment="1" applyProtection="1">
      <alignment horizontal="centerContinuous"/>
      <protection/>
    </xf>
    <xf numFmtId="206" fontId="20" fillId="34" borderId="10" xfId="57" applyNumberFormat="1" applyFont="1" applyFill="1" applyBorder="1" applyProtection="1">
      <alignment/>
      <protection/>
    </xf>
    <xf numFmtId="37" fontId="20" fillId="34" borderId="11" xfId="57" applyNumberFormat="1" applyFont="1" applyFill="1" applyBorder="1" applyAlignment="1" applyProtection="1">
      <alignment horizontal="center"/>
      <protection/>
    </xf>
    <xf numFmtId="37" fontId="20" fillId="34" borderId="11" xfId="57" applyNumberFormat="1" applyFont="1" applyFill="1" applyBorder="1" applyAlignment="1" applyProtection="1">
      <alignment horizontal="left"/>
      <protection/>
    </xf>
    <xf numFmtId="206" fontId="20" fillId="34" borderId="11" xfId="57" applyNumberFormat="1" applyFont="1" applyFill="1" applyBorder="1" applyAlignment="1" applyProtection="1">
      <alignment horizontal="right"/>
      <protection/>
    </xf>
    <xf numFmtId="206" fontId="20" fillId="34" borderId="11" xfId="57" applyNumberFormat="1" applyFont="1" applyFill="1" applyBorder="1" applyAlignment="1" applyProtection="1">
      <alignment horizontal="center"/>
      <protection/>
    </xf>
    <xf numFmtId="206" fontId="20" fillId="34" borderId="10" xfId="0" applyNumberFormat="1" applyFont="1" applyFill="1" applyBorder="1" applyAlignment="1" applyProtection="1">
      <alignment horizontal="right"/>
      <protection/>
    </xf>
    <xf numFmtId="37" fontId="20" fillId="34" borderId="14" xfId="0" applyNumberFormat="1" applyFont="1" applyFill="1" applyBorder="1" applyAlignment="1" applyProtection="1">
      <alignment horizontal="centerContinuous"/>
      <protection/>
    </xf>
    <xf numFmtId="37" fontId="20" fillId="34" borderId="18" xfId="0" applyNumberFormat="1" applyFont="1" applyFill="1" applyBorder="1" applyAlignment="1" applyProtection="1">
      <alignment horizontal="right"/>
      <protection/>
    </xf>
    <xf numFmtId="3" fontId="20" fillId="34" borderId="14" xfId="0" applyNumberFormat="1" applyFont="1" applyFill="1" applyBorder="1" applyAlignment="1" applyProtection="1">
      <alignment horizontal="center"/>
      <protection/>
    </xf>
    <xf numFmtId="3" fontId="20" fillId="34" borderId="19" xfId="0" applyNumberFormat="1" applyFont="1" applyFill="1" applyBorder="1" applyAlignment="1" applyProtection="1">
      <alignment horizontal="centerContinuous"/>
      <protection/>
    </xf>
    <xf numFmtId="3" fontId="20" fillId="34" borderId="14" xfId="0" applyNumberFormat="1" applyFont="1" applyFill="1" applyBorder="1" applyAlignment="1" applyProtection="1">
      <alignment horizontal="right"/>
      <protection/>
    </xf>
    <xf numFmtId="3" fontId="20" fillId="34" borderId="18" xfId="0" applyNumberFormat="1" applyFont="1" applyFill="1" applyBorder="1" applyAlignment="1" applyProtection="1">
      <alignment horizontal="center"/>
      <protection/>
    </xf>
    <xf numFmtId="3" fontId="20" fillId="34" borderId="18" xfId="0" applyNumberFormat="1" applyFont="1" applyFill="1" applyBorder="1" applyAlignment="1" applyProtection="1">
      <alignment horizontal="right"/>
      <protection/>
    </xf>
    <xf numFmtId="208" fontId="8" fillId="0" borderId="13" xfId="0" applyNumberFormat="1" applyFont="1" applyBorder="1" applyAlignment="1" applyProtection="1">
      <alignment horizontal="left"/>
      <protection/>
    </xf>
    <xf numFmtId="206" fontId="21" fillId="0" borderId="0" xfId="45" applyNumberFormat="1" applyFont="1" applyAlignment="1" applyProtection="1">
      <alignment/>
      <protection/>
    </xf>
    <xf numFmtId="206" fontId="22" fillId="0" borderId="0" xfId="45" applyNumberFormat="1" applyFont="1" applyFill="1" applyAlignment="1" applyProtection="1">
      <alignment/>
      <protection/>
    </xf>
    <xf numFmtId="212" fontId="8" fillId="0" borderId="13" xfId="48" applyNumberFormat="1" applyFont="1" applyBorder="1" applyAlignment="1" applyProtection="1">
      <alignment/>
      <protection/>
    </xf>
    <xf numFmtId="37" fontId="20" fillId="34" borderId="0" xfId="0" applyNumberFormat="1" applyFont="1" applyFill="1" applyBorder="1" applyAlignment="1" applyProtection="1">
      <alignment horizontal="center"/>
      <protection/>
    </xf>
    <xf numFmtId="206" fontId="8" fillId="0" borderId="13" xfId="0" applyNumberFormat="1" applyFont="1" applyBorder="1" applyAlignment="1" applyProtection="1">
      <alignment/>
      <protection/>
    </xf>
    <xf numFmtId="206" fontId="23" fillId="0" borderId="0" xfId="56" applyFont="1" applyAlignment="1">
      <alignment horizontal="center"/>
      <protection/>
    </xf>
    <xf numFmtId="37" fontId="16" fillId="0" borderId="0" xfId="55" applyFont="1" applyAlignment="1">
      <alignment horizontal="center"/>
      <protection/>
    </xf>
    <xf numFmtId="206" fontId="22" fillId="35" borderId="0" xfId="45" applyNumberFormat="1" applyFont="1" applyFill="1" applyAlignment="1" applyProtection="1">
      <alignment horizontal="center"/>
      <protection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20" fillId="34" borderId="15" xfId="0" applyNumberFormat="1" applyFont="1" applyFill="1" applyBorder="1" applyAlignment="1" applyProtection="1">
      <alignment horizontal="center"/>
      <protection/>
    </xf>
    <xf numFmtId="206" fontId="21" fillId="0" borderId="0" xfId="45" applyNumberFormat="1" applyFont="1" applyAlignment="1" applyProtection="1">
      <alignment horizontal="center"/>
      <protection/>
    </xf>
    <xf numFmtId="37" fontId="14" fillId="0" borderId="0" xfId="57" applyNumberFormat="1" applyFont="1" applyAlignment="1" applyProtection="1">
      <alignment horizontal="center"/>
      <protection/>
    </xf>
    <xf numFmtId="206" fontId="14" fillId="0" borderId="0" xfId="57" applyFont="1" applyAlignment="1">
      <alignment horizontal="center"/>
      <protection/>
    </xf>
    <xf numFmtId="37" fontId="8" fillId="0" borderId="0" xfId="0" applyNumberFormat="1" applyFont="1" applyAlignment="1" applyProtection="1">
      <alignment horizontal="justify" wrapText="1"/>
      <protection/>
    </xf>
    <xf numFmtId="37" fontId="20" fillId="34" borderId="15" xfId="0" applyNumberFormat="1" applyFont="1" applyFill="1" applyBorder="1" applyAlignment="1" applyProtection="1">
      <alignment horizontal="center"/>
      <protection/>
    </xf>
    <xf numFmtId="37" fontId="20" fillId="34" borderId="14" xfId="0" applyNumberFormat="1" applyFont="1" applyFill="1" applyBorder="1" applyAlignment="1" applyProtection="1" quotePrefix="1">
      <alignment horizontal="center" vertical="center" wrapText="1"/>
      <protection/>
    </xf>
    <xf numFmtId="37" fontId="20" fillId="34" borderId="11" xfId="0" applyNumberFormat="1" applyFont="1" applyFill="1" applyBorder="1" applyAlignment="1" applyProtection="1" quotePrefix="1">
      <alignment horizontal="center" vertical="center" wrapText="1"/>
      <protection/>
    </xf>
    <xf numFmtId="37" fontId="20" fillId="34" borderId="14" xfId="0" applyNumberFormat="1" applyFont="1" applyFill="1" applyBorder="1" applyAlignment="1" applyProtection="1">
      <alignment horizontal="center" vertical="center"/>
      <protection/>
    </xf>
    <xf numFmtId="37" fontId="20" fillId="34" borderId="18" xfId="0" applyNumberFormat="1" applyFont="1" applyFill="1" applyBorder="1" applyAlignment="1" applyProtection="1">
      <alignment horizontal="center" vertical="center"/>
      <protection/>
    </xf>
    <xf numFmtId="206" fontId="19" fillId="0" borderId="0" xfId="45" applyNumberFormat="1" applyFont="1" applyAlignment="1" applyProtection="1">
      <alignment horizontal="center"/>
      <protection/>
    </xf>
    <xf numFmtId="3" fontId="20" fillId="34" borderId="19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VARIA" xfId="50"/>
    <cellStyle name="Currency" xfId="51"/>
    <cellStyle name="Currency [0]" xfId="52"/>
    <cellStyle name="Neutral" xfId="53"/>
    <cellStyle name="Normal_cartera" xfId="54"/>
    <cellStyle name="Normal_Cartera dic 2000" xfId="55"/>
    <cellStyle name="Normal_Licencias dic 1996" xfId="56"/>
    <cellStyle name="Normal_VARI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209550</xdr:colOff>
      <xdr:row>6</xdr:row>
      <xdr:rowOff>85725</xdr:rowOff>
    </xdr:to>
    <xdr:pic>
      <xdr:nvPicPr>
        <xdr:cNvPr id="1" name="2 Imagen" descr="logo Superintendencia actualizado.jpg"/>
        <xdr:cNvPicPr preferRelativeResize="1">
          <a:picLocks noChangeAspect="1"/>
        </xdr:cNvPicPr>
      </xdr:nvPicPr>
      <xdr:blipFill>
        <a:blip r:embed="rId1"/>
        <a:srcRect t="30604" b="33096"/>
        <a:stretch>
          <a:fillRect/>
        </a:stretch>
      </xdr:blipFill>
      <xdr:spPr>
        <a:xfrm>
          <a:off x="0" y="19050"/>
          <a:ext cx="9153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16</xdr:col>
      <xdr:colOff>0</xdr:colOff>
      <xdr:row>82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29677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35</xdr:col>
      <xdr:colOff>0</xdr:colOff>
      <xdr:row>63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9096375"/>
          <a:ext cx="14735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21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3773150"/>
          <a:ext cx="14716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20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3658850"/>
          <a:ext cx="13830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34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3630275"/>
          <a:ext cx="14173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96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14011275"/>
          <a:ext cx="14697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showGridLines="0" showRowColHeaders="0" tabSelected="1" zoomScalePageLayoutView="0" workbookViewId="0" topLeftCell="A1">
      <selection activeCell="B8" sqref="B8:D8"/>
    </sheetView>
  </sheetViews>
  <sheetFormatPr defaultColWidth="0" defaultRowHeight="15" zeroHeight="1"/>
  <cols>
    <col min="1" max="1" width="4.09765625" style="104" customWidth="1"/>
    <col min="2" max="2" width="30.5" style="104" bestFit="1" customWidth="1"/>
    <col min="3" max="3" width="1.203125" style="104" bestFit="1" customWidth="1"/>
    <col min="4" max="4" width="48.09765625" style="104" bestFit="1" customWidth="1"/>
    <col min="5" max="8" width="10" style="152" customWidth="1"/>
    <col min="9" max="9" width="6.59765625" style="152" customWidth="1"/>
    <col min="10" max="16384" width="10" style="104" hidden="1" customWidth="1"/>
  </cols>
  <sheetData>
    <row r="1" ht="11.25"/>
    <row r="2" spans="1:4" ht="11.25">
      <c r="A2" s="152"/>
      <c r="B2" s="152"/>
      <c r="C2" s="152"/>
      <c r="D2" s="152"/>
    </row>
    <row r="3" spans="1:4" ht="11.25">
      <c r="A3" s="152"/>
      <c r="B3" s="152"/>
      <c r="C3" s="152"/>
      <c r="D3" s="152"/>
    </row>
    <row r="4" spans="1:4" ht="11.25">
      <c r="A4" s="152"/>
      <c r="B4" s="152"/>
      <c r="C4" s="152"/>
      <c r="D4" s="152"/>
    </row>
    <row r="5" spans="1:4" ht="11.25">
      <c r="A5" s="152"/>
      <c r="B5" s="152"/>
      <c r="C5" s="152"/>
      <c r="D5" s="152"/>
    </row>
    <row r="6" spans="1:4" ht="11.25">
      <c r="A6" s="152"/>
      <c r="B6" s="152"/>
      <c r="C6" s="152"/>
      <c r="D6" s="152"/>
    </row>
    <row r="7" spans="1:4" ht="11.25">
      <c r="A7" s="152"/>
      <c r="B7" s="152"/>
      <c r="C7" s="152"/>
      <c r="D7" s="152"/>
    </row>
    <row r="8" spans="2:4" ht="18">
      <c r="B8" s="151" t="s">
        <v>244</v>
      </c>
      <c r="C8" s="151"/>
      <c r="D8" s="151"/>
    </row>
    <row r="9" ht="11.25"/>
    <row r="10" spans="2:4" ht="11.25">
      <c r="B10" s="105" t="s">
        <v>182</v>
      </c>
      <c r="C10" s="103" t="s">
        <v>183</v>
      </c>
      <c r="D10" s="106" t="s">
        <v>184</v>
      </c>
    </row>
    <row r="11" spans="2:4" ht="11.25">
      <c r="B11" s="103"/>
      <c r="C11" s="103"/>
      <c r="D11" s="106" t="s">
        <v>185</v>
      </c>
    </row>
    <row r="12" spans="2:4" ht="11.25">
      <c r="B12" s="103"/>
      <c r="C12" s="103"/>
      <c r="D12" s="106" t="s">
        <v>186</v>
      </c>
    </row>
    <row r="13" spans="2:4" ht="11.25">
      <c r="B13" s="105" t="s">
        <v>187</v>
      </c>
      <c r="C13" s="103" t="s">
        <v>183</v>
      </c>
      <c r="D13" s="106" t="s">
        <v>188</v>
      </c>
    </row>
    <row r="14" spans="2:4" ht="11.25">
      <c r="B14" s="105" t="s">
        <v>189</v>
      </c>
      <c r="C14" s="103" t="s">
        <v>183</v>
      </c>
      <c r="D14" s="106" t="s">
        <v>190</v>
      </c>
    </row>
    <row r="15" spans="2:4" ht="11.25">
      <c r="B15" s="105" t="s">
        <v>191</v>
      </c>
      <c r="C15" s="103" t="s">
        <v>183</v>
      </c>
      <c r="D15" s="106" t="s">
        <v>192</v>
      </c>
    </row>
    <row r="16" spans="2:4" ht="11.25">
      <c r="B16" s="103"/>
      <c r="C16" s="103"/>
      <c r="D16" s="106" t="s">
        <v>193</v>
      </c>
    </row>
    <row r="17" spans="2:4" ht="11.25">
      <c r="B17" s="103"/>
      <c r="C17" s="103"/>
      <c r="D17" s="106" t="s">
        <v>194</v>
      </c>
    </row>
    <row r="18" spans="2:4" ht="11.25">
      <c r="B18" s="105" t="s">
        <v>195</v>
      </c>
      <c r="C18" s="103" t="s">
        <v>183</v>
      </c>
      <c r="D18" s="106" t="s">
        <v>196</v>
      </c>
    </row>
    <row r="19" spans="2:4" ht="11.25">
      <c r="B19" s="105" t="s">
        <v>227</v>
      </c>
      <c r="C19" s="103" t="s">
        <v>183</v>
      </c>
      <c r="D19" s="106" t="s">
        <v>228</v>
      </c>
    </row>
    <row r="20" spans="2:4" ht="11.25">
      <c r="B20" s="105" t="s">
        <v>197</v>
      </c>
      <c r="C20" s="103" t="s">
        <v>183</v>
      </c>
      <c r="D20" s="106" t="s">
        <v>198</v>
      </c>
    </row>
    <row r="21" spans="2:4" ht="11.25">
      <c r="B21" s="105" t="s">
        <v>199</v>
      </c>
      <c r="C21" s="103" t="s">
        <v>183</v>
      </c>
      <c r="D21" s="106" t="s">
        <v>200</v>
      </c>
    </row>
    <row r="22" spans="2:4" ht="11.25">
      <c r="B22" s="103"/>
      <c r="C22" s="103"/>
      <c r="D22" s="106" t="s">
        <v>201</v>
      </c>
    </row>
    <row r="23" spans="2:4" ht="11.25">
      <c r="B23" s="103"/>
      <c r="C23" s="103"/>
      <c r="D23" s="106" t="s">
        <v>202</v>
      </c>
    </row>
    <row r="24" spans="2:4" ht="11.25">
      <c r="B24" s="105" t="s">
        <v>203</v>
      </c>
      <c r="C24" s="103" t="s">
        <v>183</v>
      </c>
      <c r="D24" s="106" t="s">
        <v>204</v>
      </c>
    </row>
    <row r="25" spans="2:4" ht="11.25">
      <c r="B25" s="103"/>
      <c r="C25" s="103"/>
      <c r="D25" s="106" t="s">
        <v>205</v>
      </c>
    </row>
    <row r="26" spans="2:4" ht="11.25">
      <c r="B26" s="103"/>
      <c r="C26" s="103"/>
      <c r="D26" s="106" t="s">
        <v>206</v>
      </c>
    </row>
    <row r="27" spans="2:4" ht="11.25">
      <c r="B27" s="105" t="s">
        <v>207</v>
      </c>
      <c r="C27" s="103" t="s">
        <v>183</v>
      </c>
      <c r="D27" s="106" t="s">
        <v>208</v>
      </c>
    </row>
    <row r="28" spans="2:4" ht="11.25">
      <c r="B28" s="103"/>
      <c r="C28" s="103"/>
      <c r="D28" s="106" t="s">
        <v>209</v>
      </c>
    </row>
    <row r="29" spans="2:4" ht="11.25">
      <c r="B29" s="103"/>
      <c r="C29" s="103"/>
      <c r="D29" s="106" t="s">
        <v>210</v>
      </c>
    </row>
    <row r="30" spans="2:4" ht="11.25">
      <c r="B30" s="105" t="s">
        <v>211</v>
      </c>
      <c r="C30" s="103" t="s">
        <v>183</v>
      </c>
      <c r="D30" s="106" t="s">
        <v>212</v>
      </c>
    </row>
    <row r="31" spans="2:4" ht="11.25">
      <c r="B31" s="103"/>
      <c r="C31" s="103"/>
      <c r="D31" s="106" t="s">
        <v>213</v>
      </c>
    </row>
    <row r="32" spans="2:4" ht="11.25">
      <c r="B32" s="105" t="s">
        <v>214</v>
      </c>
      <c r="C32" s="103" t="s">
        <v>183</v>
      </c>
      <c r="D32" s="106" t="s">
        <v>215</v>
      </c>
    </row>
    <row r="33" ht="11.25">
      <c r="D33" s="106"/>
    </row>
    <row r="34" ht="11.25" customHeight="1" hidden="1">
      <c r="D34" s="106"/>
    </row>
    <row r="35" ht="11.25" customHeight="1" hidden="1">
      <c r="D35" s="106"/>
    </row>
    <row r="36" ht="11.25" customHeight="1" hidden="1">
      <c r="D36" s="106"/>
    </row>
    <row r="37" ht="11.25" customHeight="1" hidden="1">
      <c r="D37" s="106"/>
    </row>
    <row r="38" ht="11.25" customHeight="1" hidden="1">
      <c r="D38" s="106"/>
    </row>
    <row r="39" ht="11.25" customHeight="1" hidden="1">
      <c r="D39" s="106"/>
    </row>
    <row r="40" ht="11.25" customHeight="1" hidden="1">
      <c r="D40" s="106"/>
    </row>
    <row r="41" ht="11.25" customHeight="1" hidden="1">
      <c r="D41" s="106"/>
    </row>
    <row r="42" ht="11.25" customHeight="1" hidden="1">
      <c r="D42" s="106"/>
    </row>
    <row r="43" ht="11.25" customHeight="1" hidden="1">
      <c r="D43" s="106"/>
    </row>
    <row r="44" ht="11.25" customHeight="1" hidden="1">
      <c r="D44" s="106"/>
    </row>
    <row r="45" ht="11.25" customHeight="1" hidden="1">
      <c r="D45" s="106"/>
    </row>
    <row r="46" ht="11.25" customHeight="1" hidden="1">
      <c r="D46" s="106"/>
    </row>
    <row r="47" ht="11.25" customHeight="1" hidden="1">
      <c r="D47" s="106"/>
    </row>
    <row r="48" ht="11.25" customHeight="1" hidden="1">
      <c r="D48" s="106"/>
    </row>
    <row r="49" ht="11.25" customHeight="1" hidden="1">
      <c r="D49" s="106"/>
    </row>
    <row r="50" ht="11.25" customHeight="1" hidden="1">
      <c r="D50" s="106"/>
    </row>
  </sheetData>
  <sheetProtection/>
  <mergeCells count="3">
    <mergeCell ref="B8:D8"/>
    <mergeCell ref="E1:I65536"/>
    <mergeCell ref="A2:D7"/>
  </mergeCells>
  <hyperlinks>
    <hyperlink ref="B10" location="'Cartera vigente por mes'!A1" display="Cartera vigente por mes"/>
    <hyperlink ref="B13" location="'Variacion anual de cartera'!A1" display="Variación anual de cartera"/>
    <hyperlink ref="B14" location="'Cotizantes por renta'!A1" display="Cotizantes por renta"/>
    <hyperlink ref="B15" location="'Cartera por region'!A1" display="Cartera por región"/>
    <hyperlink ref="B18" location="'Participacion de cartera'!A1" display="Participación cartera"/>
    <hyperlink ref="B19" location="'Participacion de cartera (2)'!A1" display="Participación cartera (2)"/>
    <hyperlink ref="B20" location="'Beneficiarios por tipo'!A1" display="Beneficiarios por tipo"/>
    <hyperlink ref="B21" location="'Cartera masculina por edad'!A1" display="Cartera masculina por edad"/>
    <hyperlink ref="B24" location="'Cartera femenina por edad'!A1" display="Cartera femenina por edad"/>
    <hyperlink ref="B27" location="'Cartera total por edad'!A1" display="Cartera total por edad"/>
    <hyperlink ref="B30" location="'Suscrip y desahucio del sistema'!A1" display="Suscrip y desahucio del sistema"/>
    <hyperlink ref="B32" location="'Suscrip y desahucio por isapre'!A1" display="Suscrip y desahucio por isapre"/>
    <hyperlink ref="D10" location="'Cartera vigente por mes'!A1" display="Cotizantes vigentes del sistema isapre"/>
    <hyperlink ref="D11" location="'Cartera vigente por mes'!A43" display="Cargas vigentes del sistema isapre"/>
    <hyperlink ref="D12" location="'Cartera vigente por mes'!A83" display="Beneficiarios vigentes del sistema isapre"/>
    <hyperlink ref="D13" location="'Variacion anual de cartera'!A1" display="Cotizantes y beneficiarios por isapre, número y tasas de crecimiento"/>
    <hyperlink ref="D14" location="'Cotizantes por renta'!A1" display="Cotizantes por renta imponible, condición previsional e isapre"/>
    <hyperlink ref="D15" location="'Cartera por region'!A1" display="Cotizantes por región e isapre"/>
    <hyperlink ref="D16" location="'Cartera por region'!A44" display="Cargas por región e isapre"/>
    <hyperlink ref="D17" location="'Cartera por region'!A85" display="Beneficiarios por región e isapre"/>
    <hyperlink ref="D18" location="'Participacion de cartera'!A1" display="Participación cotizantes y beneficiarios por isapre "/>
    <hyperlink ref="D19" location="'Participacion de cartera (2)'!A1" display="Participación cotizantes y beneficiarios por isapre con propietarios en común"/>
    <hyperlink ref="D20" location="'Beneficiarios por tipo'!A1" display="Beneficiarios por condición previsional del cotizante e isapre "/>
    <hyperlink ref="D21" location="'Cartera masculina por edad'!A1" display="Cotizantes sexo masculino por edad e isapre"/>
    <hyperlink ref="D22" location="'Cartera masculina por edad'!A44" display="Cargas sexo masculino por edad e isapre"/>
    <hyperlink ref="D23" location="'Cartera masculina por edad'!A84" display="Beneficiarios sexo masculino por edad e isapre"/>
    <hyperlink ref="D24" location="'Cartera femenina por edad'!A1" display="Cotizantes sexo femenino por edad e isapre"/>
    <hyperlink ref="D25" location="'Cartera femenina por edad'!A44" display="Cargas sexo femenino por edad e isapre"/>
    <hyperlink ref="D26" location="'Cartera femenina por edad'!A84" display="Beneficiarios sexo femenino por edad e isapre"/>
    <hyperlink ref="D27" location="'Cartera total por edad'!A1" display="Cotizantes por edad e isapre"/>
    <hyperlink ref="D28" location="'Cartera total por edad'!A44" display="Cargas por edad e isapre"/>
    <hyperlink ref="D29" location="'Cartera total por edad'!A84" display="Beneficiarios por edad e isapre"/>
    <hyperlink ref="D30" location="'Suscrip y desahucio del sistema'!A1" display="Suscripciones y desahucios de contratos por trimestres"/>
    <hyperlink ref="D31" location="'Suscrip y desahucio del sistema'!A17" display="Suscripciones y desahucios de contratos por mes"/>
    <hyperlink ref="D32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1" bestFit="1" customWidth="1"/>
    <col min="2" max="2" width="19.5" style="1" customWidth="1"/>
    <col min="3" max="3" width="8.09765625" style="1" bestFit="1" customWidth="1"/>
    <col min="4" max="4" width="8.09765625" style="1" customWidth="1"/>
    <col min="5" max="5" width="7.09765625" style="1" bestFit="1" customWidth="1"/>
    <col min="6" max="9" width="8.09765625" style="1" bestFit="1" customWidth="1"/>
    <col min="10" max="14" width="7.09765625" style="1" bestFit="1" customWidth="1"/>
    <col min="15" max="15" width="6.59765625" style="1" bestFit="1" customWidth="1"/>
    <col min="16" max="18" width="6.09765625" style="1" bestFit="1" customWidth="1"/>
    <col min="19" max="19" width="8.3984375" style="1" hidden="1" customWidth="1"/>
    <col min="20" max="20" width="8.59765625" style="1" bestFit="1" customWidth="1"/>
    <col min="21" max="21" width="7.69921875" style="1" hidden="1" customWidth="1"/>
    <col min="22" max="22" width="10" style="1" hidden="1" customWidth="1"/>
    <col min="23" max="23" width="10.69921875" style="1" hidden="1" customWidth="1"/>
    <col min="24" max="16384" width="0" style="1" hidden="1" customWidth="1"/>
  </cols>
  <sheetData>
    <row r="1" spans="1:20" ht="15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2:256" ht="10.5" customHeight="1">
      <c r="B2" s="154" t="s">
        <v>72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4.25" thickBot="1">
      <c r="B3" s="154" t="s">
        <v>264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5" t="s">
        <v>73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3" t="s">
        <v>55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38"/>
      <c r="T5" s="138"/>
      <c r="U5" s="21"/>
      <c r="V5" s="21"/>
      <c r="W5" s="7" t="s">
        <v>74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248</v>
      </c>
      <c r="D6" s="125" t="s">
        <v>249</v>
      </c>
      <c r="E6" s="125" t="s">
        <v>56</v>
      </c>
      <c r="F6" s="125" t="s">
        <v>57</v>
      </c>
      <c r="G6" s="125" t="s">
        <v>58</v>
      </c>
      <c r="H6" s="125" t="s">
        <v>59</v>
      </c>
      <c r="I6" s="125" t="s">
        <v>60</v>
      </c>
      <c r="J6" s="125" t="s">
        <v>61</v>
      </c>
      <c r="K6" s="125" t="s">
        <v>62</v>
      </c>
      <c r="L6" s="125" t="s">
        <v>63</v>
      </c>
      <c r="M6" s="125" t="s">
        <v>64</v>
      </c>
      <c r="N6" s="125" t="s">
        <v>65</v>
      </c>
      <c r="O6" s="125" t="s">
        <v>66</v>
      </c>
      <c r="P6" s="125" t="s">
        <v>67</v>
      </c>
      <c r="Q6" s="125" t="s">
        <v>68</v>
      </c>
      <c r="R6" s="126" t="s">
        <v>69</v>
      </c>
      <c r="S6" s="126" t="s">
        <v>222</v>
      </c>
      <c r="T6" s="139" t="s">
        <v>4</v>
      </c>
      <c r="U6" s="21"/>
      <c r="V6" s="21"/>
      <c r="W6" s="9" t="s">
        <v>75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+'Cartera masculina por edad'!B7</f>
        <v>Colmena Golden Cross</v>
      </c>
      <c r="C7" s="23">
        <v>34</v>
      </c>
      <c r="D7" s="23">
        <v>102</v>
      </c>
      <c r="E7" s="23">
        <v>2515</v>
      </c>
      <c r="F7" s="23">
        <v>15612</v>
      </c>
      <c r="G7" s="23">
        <v>18085</v>
      </c>
      <c r="H7" s="23">
        <v>15035</v>
      </c>
      <c r="I7" s="23">
        <v>10572</v>
      </c>
      <c r="J7" s="23">
        <v>9423</v>
      </c>
      <c r="K7" s="23">
        <v>8312</v>
      </c>
      <c r="L7" s="23">
        <v>6666</v>
      </c>
      <c r="M7" s="23">
        <v>4338</v>
      </c>
      <c r="N7" s="23">
        <v>2619</v>
      </c>
      <c r="O7" s="23">
        <v>1475</v>
      </c>
      <c r="P7" s="23">
        <v>895</v>
      </c>
      <c r="Q7" s="23">
        <v>597</v>
      </c>
      <c r="R7" s="23">
        <v>339</v>
      </c>
      <c r="S7" s="23"/>
      <c r="T7" s="26">
        <f aca="true" t="shared" si="0" ref="T7:T13">SUM(C7:S7)</f>
        <v>96619</v>
      </c>
      <c r="U7" s="21"/>
      <c r="V7" s="13"/>
      <c r="W7" s="50">
        <f>+T7/'Cartera total por edad'!T7</f>
        <v>0.4271057121891273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+'Cartera masculina por edad'!B8</f>
        <v>Isapre Cruz Blanca S.A.</v>
      </c>
      <c r="C8" s="23">
        <v>122</v>
      </c>
      <c r="D8" s="23">
        <v>372</v>
      </c>
      <c r="E8" s="23">
        <v>4118</v>
      </c>
      <c r="F8" s="23">
        <v>14826</v>
      </c>
      <c r="G8" s="23">
        <v>15827</v>
      </c>
      <c r="H8" s="23">
        <v>15470</v>
      </c>
      <c r="I8" s="23">
        <v>13117</v>
      </c>
      <c r="J8" s="23">
        <v>12372</v>
      </c>
      <c r="K8" s="23">
        <v>10564</v>
      </c>
      <c r="L8" s="23">
        <v>8170</v>
      </c>
      <c r="M8" s="23">
        <v>4963</v>
      </c>
      <c r="N8" s="23">
        <v>2868</v>
      </c>
      <c r="O8" s="23">
        <v>1597</v>
      </c>
      <c r="P8" s="23">
        <v>984</v>
      </c>
      <c r="Q8" s="23">
        <v>419</v>
      </c>
      <c r="R8" s="23">
        <v>241</v>
      </c>
      <c r="S8" s="23"/>
      <c r="T8" s="26">
        <f t="shared" si="0"/>
        <v>106030</v>
      </c>
      <c r="U8" s="21"/>
      <c r="V8" s="13"/>
      <c r="W8" s="50">
        <f>+T8/'Cartera total por edad'!T8</f>
        <v>0.3921242312286658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+'Cartera masculina por edad'!B9</f>
        <v>Vida Tres</v>
      </c>
      <c r="C9" s="23">
        <v>8</v>
      </c>
      <c r="D9" s="23">
        <v>40</v>
      </c>
      <c r="E9" s="23">
        <v>372</v>
      </c>
      <c r="F9" s="23">
        <v>2490</v>
      </c>
      <c r="G9" s="23">
        <v>3569</v>
      </c>
      <c r="H9" s="23">
        <v>4244</v>
      </c>
      <c r="I9" s="23">
        <v>3644</v>
      </c>
      <c r="J9" s="23">
        <v>3153</v>
      </c>
      <c r="K9" s="23">
        <v>2720</v>
      </c>
      <c r="L9" s="23">
        <v>2197</v>
      </c>
      <c r="M9" s="23">
        <v>1855</v>
      </c>
      <c r="N9" s="23">
        <v>1238</v>
      </c>
      <c r="O9" s="23">
        <v>641</v>
      </c>
      <c r="P9" s="23">
        <v>518</v>
      </c>
      <c r="Q9" s="23">
        <v>251</v>
      </c>
      <c r="R9" s="23">
        <v>134</v>
      </c>
      <c r="S9" s="23"/>
      <c r="T9" s="26">
        <f t="shared" si="0"/>
        <v>27074</v>
      </c>
      <c r="U9" s="21"/>
      <c r="V9" s="13"/>
      <c r="W9" s="50">
        <f>+T9/'Cartera total por edad'!T9</f>
        <v>0.3938838454376164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+'Cartera masculina por edad'!B10</f>
        <v>Ferrosalud</v>
      </c>
      <c r="C10" s="23"/>
      <c r="D10" s="23">
        <v>10</v>
      </c>
      <c r="E10" s="23">
        <v>129</v>
      </c>
      <c r="F10" s="23">
        <v>368</v>
      </c>
      <c r="G10" s="23">
        <v>456</v>
      </c>
      <c r="H10" s="23">
        <v>515</v>
      </c>
      <c r="I10" s="23">
        <v>454</v>
      </c>
      <c r="J10" s="23">
        <v>395</v>
      </c>
      <c r="K10" s="23">
        <v>335</v>
      </c>
      <c r="L10" s="23">
        <v>271</v>
      </c>
      <c r="M10" s="23">
        <v>120</v>
      </c>
      <c r="N10" s="23">
        <v>39</v>
      </c>
      <c r="O10" s="23">
        <v>14</v>
      </c>
      <c r="P10" s="23">
        <v>10</v>
      </c>
      <c r="Q10" s="23">
        <v>5</v>
      </c>
      <c r="R10" s="23">
        <v>2</v>
      </c>
      <c r="S10" s="23"/>
      <c r="T10" s="26">
        <f>SUM(C10:S10)</f>
        <v>3123</v>
      </c>
      <c r="U10" s="21"/>
      <c r="V10" s="13"/>
      <c r="W10" s="50">
        <f>+T10/'Cartera total por edad'!T10</f>
        <v>0.25884790716949857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+'Cartera masculina por edad'!B11</f>
        <v>Mas Vida</v>
      </c>
      <c r="C11" s="23">
        <v>90</v>
      </c>
      <c r="D11" s="23">
        <v>137</v>
      </c>
      <c r="E11" s="23">
        <v>1568</v>
      </c>
      <c r="F11" s="23">
        <v>10542</v>
      </c>
      <c r="G11" s="23">
        <v>15181</v>
      </c>
      <c r="H11" s="23">
        <v>14092</v>
      </c>
      <c r="I11" s="23">
        <v>9905</v>
      </c>
      <c r="J11" s="23">
        <v>7878</v>
      </c>
      <c r="K11" s="23">
        <v>6184</v>
      </c>
      <c r="L11" s="23">
        <v>3960</v>
      </c>
      <c r="M11" s="23">
        <v>1425</v>
      </c>
      <c r="N11" s="23">
        <v>690</v>
      </c>
      <c r="O11" s="23">
        <v>298</v>
      </c>
      <c r="P11" s="23">
        <v>217</v>
      </c>
      <c r="Q11" s="23">
        <v>138</v>
      </c>
      <c r="R11" s="23">
        <v>93</v>
      </c>
      <c r="S11" s="23"/>
      <c r="T11" s="26">
        <f t="shared" si="0"/>
        <v>72398</v>
      </c>
      <c r="U11" s="21"/>
      <c r="V11" s="13"/>
      <c r="W11" s="50">
        <f>+T11/'Cartera total por edad'!T11</f>
        <v>0.4181616551341735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+'Cartera masculina por edad'!B12</f>
        <v>Isapre Banmédica</v>
      </c>
      <c r="C12" s="23">
        <v>26</v>
      </c>
      <c r="D12" s="23">
        <v>210</v>
      </c>
      <c r="E12" s="23">
        <v>3161</v>
      </c>
      <c r="F12" s="23">
        <v>13190</v>
      </c>
      <c r="G12" s="23">
        <v>14214</v>
      </c>
      <c r="H12" s="23">
        <v>13676</v>
      </c>
      <c r="I12" s="23">
        <v>12699</v>
      </c>
      <c r="J12" s="23">
        <v>11861</v>
      </c>
      <c r="K12" s="23">
        <v>9724</v>
      </c>
      <c r="L12" s="23">
        <v>8524</v>
      </c>
      <c r="M12" s="23">
        <v>5726</v>
      </c>
      <c r="N12" s="23">
        <v>3747</v>
      </c>
      <c r="O12" s="23">
        <v>1952</v>
      </c>
      <c r="P12" s="23">
        <v>1370</v>
      </c>
      <c r="Q12" s="23">
        <v>839</v>
      </c>
      <c r="R12" s="23">
        <v>602</v>
      </c>
      <c r="S12" s="23"/>
      <c r="T12" s="26">
        <f t="shared" si="0"/>
        <v>101521</v>
      </c>
      <c r="U12" s="21"/>
      <c r="V12" s="13"/>
      <c r="W12" s="50">
        <f>+T12/'Cartera total por edad'!T12</f>
        <v>0.3399774288288107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+'Cartera masculina por edad'!B13</f>
        <v>Consalud S.A.</v>
      </c>
      <c r="C13" s="23">
        <v>62</v>
      </c>
      <c r="D13" s="23">
        <v>441</v>
      </c>
      <c r="E13" s="23">
        <v>4282</v>
      </c>
      <c r="F13" s="23">
        <v>10224</v>
      </c>
      <c r="G13" s="23">
        <v>10254</v>
      </c>
      <c r="H13" s="23">
        <v>9652</v>
      </c>
      <c r="I13" s="23">
        <v>8486</v>
      </c>
      <c r="J13" s="23">
        <v>8184</v>
      </c>
      <c r="K13" s="23">
        <v>7270</v>
      </c>
      <c r="L13" s="23">
        <v>6215</v>
      </c>
      <c r="M13" s="23">
        <v>3480</v>
      </c>
      <c r="N13" s="23">
        <v>1873</v>
      </c>
      <c r="O13" s="23">
        <v>1522</v>
      </c>
      <c r="P13" s="23">
        <v>1067</v>
      </c>
      <c r="Q13" s="23">
        <v>580</v>
      </c>
      <c r="R13" s="23">
        <v>373</v>
      </c>
      <c r="S13" s="23"/>
      <c r="T13" s="26">
        <f t="shared" si="0"/>
        <v>73965</v>
      </c>
      <c r="U13" s="21"/>
      <c r="V13" s="13"/>
      <c r="W13" s="50">
        <f>+T13/'Cartera total por edad'!T13</f>
        <v>0.2456819238689962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1"/>
      <c r="W14" s="55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45</v>
      </c>
      <c r="C15" s="26">
        <f aca="true" t="shared" si="1" ref="C15:T15">SUM(C7:C14)</f>
        <v>342</v>
      </c>
      <c r="D15" s="26">
        <f t="shared" si="1"/>
        <v>1312</v>
      </c>
      <c r="E15" s="26">
        <f t="shared" si="1"/>
        <v>16145</v>
      </c>
      <c r="F15" s="26">
        <f t="shared" si="1"/>
        <v>67252</v>
      </c>
      <c r="G15" s="26">
        <f t="shared" si="1"/>
        <v>77586</v>
      </c>
      <c r="H15" s="26">
        <f t="shared" si="1"/>
        <v>72684</v>
      </c>
      <c r="I15" s="26">
        <f t="shared" si="1"/>
        <v>58877</v>
      </c>
      <c r="J15" s="26">
        <f t="shared" si="1"/>
        <v>53266</v>
      </c>
      <c r="K15" s="26">
        <f t="shared" si="1"/>
        <v>45109</v>
      </c>
      <c r="L15" s="26">
        <f t="shared" si="1"/>
        <v>36003</v>
      </c>
      <c r="M15" s="26">
        <f t="shared" si="1"/>
        <v>21907</v>
      </c>
      <c r="N15" s="26">
        <f t="shared" si="1"/>
        <v>13074</v>
      </c>
      <c r="O15" s="26">
        <f t="shared" si="1"/>
        <v>7499</v>
      </c>
      <c r="P15" s="26">
        <f t="shared" si="1"/>
        <v>5061</v>
      </c>
      <c r="Q15" s="26">
        <f t="shared" si="1"/>
        <v>2829</v>
      </c>
      <c r="R15" s="26">
        <f t="shared" si="1"/>
        <v>1784</v>
      </c>
      <c r="S15" s="26">
        <f t="shared" si="1"/>
        <v>0</v>
      </c>
      <c r="T15" s="26">
        <f t="shared" si="1"/>
        <v>480730</v>
      </c>
      <c r="U15" s="21">
        <v>0</v>
      </c>
      <c r="V15" s="26"/>
      <c r="W15" s="50">
        <f>+T15/'Cartera total por edad'!T15</f>
        <v>0.3560374841785394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/>
      <c r="V16" s="21"/>
      <c r="W16" s="5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+'Cartera masculina por edad'!B17</f>
        <v>San Lorenzo</v>
      </c>
      <c r="C17" s="23"/>
      <c r="D17" s="23"/>
      <c r="E17" s="23">
        <v>2</v>
      </c>
      <c r="F17" s="23">
        <v>6</v>
      </c>
      <c r="G17" s="23">
        <v>16</v>
      </c>
      <c r="H17" s="23">
        <v>23</v>
      </c>
      <c r="I17" s="23">
        <v>17</v>
      </c>
      <c r="J17" s="23">
        <v>20</v>
      </c>
      <c r="K17" s="23">
        <v>23</v>
      </c>
      <c r="L17" s="23">
        <v>32</v>
      </c>
      <c r="M17" s="23">
        <v>14</v>
      </c>
      <c r="N17" s="23">
        <v>6</v>
      </c>
      <c r="O17" s="23">
        <v>5</v>
      </c>
      <c r="P17" s="23">
        <v>1</v>
      </c>
      <c r="Q17" s="23"/>
      <c r="R17" s="23"/>
      <c r="S17" s="23"/>
      <c r="T17" s="26">
        <f aca="true" t="shared" si="2" ref="T17:T22">SUM(C17:S17)</f>
        <v>165</v>
      </c>
      <c r="U17" s="21"/>
      <c r="V17" s="13"/>
      <c r="W17" s="50">
        <f>+T17/'Cartera total por edad'!T17</f>
        <v>0.10509554140127389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+'Cartera masculina por edad'!B18</f>
        <v>Fusat Ltda.</v>
      </c>
      <c r="C18" s="23">
        <v>144</v>
      </c>
      <c r="D18" s="23">
        <v>27</v>
      </c>
      <c r="E18" s="23">
        <v>31</v>
      </c>
      <c r="F18" s="23">
        <v>174</v>
      </c>
      <c r="G18" s="23">
        <v>302</v>
      </c>
      <c r="H18" s="23">
        <v>353</v>
      </c>
      <c r="I18" s="23">
        <v>357</v>
      </c>
      <c r="J18" s="23">
        <v>319</v>
      </c>
      <c r="K18" s="23">
        <v>378</v>
      </c>
      <c r="L18" s="23">
        <v>425</v>
      </c>
      <c r="M18" s="23">
        <v>316</v>
      </c>
      <c r="N18" s="23">
        <v>211</v>
      </c>
      <c r="O18" s="23">
        <v>99</v>
      </c>
      <c r="P18" s="23">
        <v>51</v>
      </c>
      <c r="Q18" s="23">
        <v>30</v>
      </c>
      <c r="R18" s="23">
        <v>40</v>
      </c>
      <c r="S18" s="23"/>
      <c r="T18" s="26">
        <f t="shared" si="2"/>
        <v>3257</v>
      </c>
      <c r="U18" s="21"/>
      <c r="V18" s="13"/>
      <c r="W18" s="50">
        <f>+T18/'Cartera total por edad'!T18</f>
        <v>0.23199658095305933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+'Cartera masculina por edad'!B19</f>
        <v>Chuquicamata</v>
      </c>
      <c r="C19" s="23">
        <v>188</v>
      </c>
      <c r="D19" s="23">
        <v>19</v>
      </c>
      <c r="E19" s="23">
        <v>56</v>
      </c>
      <c r="F19" s="23">
        <v>245</v>
      </c>
      <c r="G19" s="23">
        <v>222</v>
      </c>
      <c r="H19" s="23">
        <v>215</v>
      </c>
      <c r="I19" s="23">
        <v>208</v>
      </c>
      <c r="J19" s="23">
        <v>241</v>
      </c>
      <c r="K19" s="23">
        <v>213</v>
      </c>
      <c r="L19" s="23">
        <v>257</v>
      </c>
      <c r="M19" s="23">
        <v>181</v>
      </c>
      <c r="N19" s="23">
        <v>71</v>
      </c>
      <c r="O19" s="23">
        <v>15</v>
      </c>
      <c r="P19" s="23">
        <v>14</v>
      </c>
      <c r="Q19" s="23">
        <v>7</v>
      </c>
      <c r="R19" s="23">
        <v>13</v>
      </c>
      <c r="S19" s="23"/>
      <c r="T19" s="26">
        <f t="shared" si="2"/>
        <v>2165</v>
      </c>
      <c r="U19" s="21"/>
      <c r="V19" s="13"/>
      <c r="W19" s="50">
        <f>+T19/'Cartera total por edad'!T19</f>
        <v>0.17285429141716566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+'Cartera masculina por edad'!B20</f>
        <v>Río Blanco</v>
      </c>
      <c r="C20" s="23">
        <v>1</v>
      </c>
      <c r="D20" s="23"/>
      <c r="E20" s="23">
        <v>1</v>
      </c>
      <c r="F20" s="23">
        <v>18</v>
      </c>
      <c r="G20" s="23">
        <v>40</v>
      </c>
      <c r="H20" s="23">
        <v>41</v>
      </c>
      <c r="I20" s="23">
        <v>38</v>
      </c>
      <c r="J20" s="23">
        <v>37</v>
      </c>
      <c r="K20" s="23">
        <v>33</v>
      </c>
      <c r="L20" s="23">
        <v>32</v>
      </c>
      <c r="M20" s="23">
        <v>22</v>
      </c>
      <c r="N20" s="23">
        <v>6</v>
      </c>
      <c r="O20" s="23">
        <v>1</v>
      </c>
      <c r="P20" s="23">
        <v>1</v>
      </c>
      <c r="Q20" s="23">
        <v>3</v>
      </c>
      <c r="R20" s="23"/>
      <c r="S20" s="23"/>
      <c r="T20" s="26">
        <f t="shared" si="2"/>
        <v>274</v>
      </c>
      <c r="U20" s="21"/>
      <c r="V20" s="13"/>
      <c r="W20" s="50">
        <f>+T20/'Cartera total por edad'!T20</f>
        <v>0.12691060676239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+'Cartera masculina por edad'!B21</f>
        <v>Isapre Fundación</v>
      </c>
      <c r="C21" s="23">
        <v>5</v>
      </c>
      <c r="D21" s="23">
        <v>4</v>
      </c>
      <c r="E21" s="23">
        <v>106</v>
      </c>
      <c r="F21" s="23">
        <v>599</v>
      </c>
      <c r="G21" s="23">
        <v>568</v>
      </c>
      <c r="H21" s="23">
        <v>594</v>
      </c>
      <c r="I21" s="23">
        <v>531</v>
      </c>
      <c r="J21" s="23">
        <v>418</v>
      </c>
      <c r="K21" s="23">
        <v>359</v>
      </c>
      <c r="L21" s="23">
        <v>515</v>
      </c>
      <c r="M21" s="23">
        <v>721</v>
      </c>
      <c r="N21" s="23">
        <v>508</v>
      </c>
      <c r="O21" s="23">
        <v>379</v>
      </c>
      <c r="P21" s="23">
        <v>431</v>
      </c>
      <c r="Q21" s="23">
        <v>453</v>
      </c>
      <c r="R21" s="23">
        <v>556</v>
      </c>
      <c r="S21" s="23"/>
      <c r="T21" s="26">
        <f t="shared" si="2"/>
        <v>6747</v>
      </c>
      <c r="U21" s="21"/>
      <c r="V21" s="13"/>
      <c r="W21" s="50">
        <f>+T21/'Cartera total por edad'!T21</f>
        <v>0.4768871925360475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+'Cartera masculina por edad'!B22</f>
        <v>Cruz del Norte</v>
      </c>
      <c r="C22" s="23"/>
      <c r="D22" s="23"/>
      <c r="E22" s="23">
        <v>8</v>
      </c>
      <c r="F22" s="23">
        <v>17</v>
      </c>
      <c r="G22" s="23">
        <v>18</v>
      </c>
      <c r="H22" s="23">
        <v>12</v>
      </c>
      <c r="I22" s="23">
        <v>9</v>
      </c>
      <c r="J22" s="23">
        <v>14</v>
      </c>
      <c r="K22" s="23">
        <v>11</v>
      </c>
      <c r="L22" s="23">
        <v>7</v>
      </c>
      <c r="M22" s="23">
        <v>9</v>
      </c>
      <c r="N22" s="23">
        <v>1</v>
      </c>
      <c r="O22" s="23">
        <v>1</v>
      </c>
      <c r="P22" s="23">
        <v>1</v>
      </c>
      <c r="Q22" s="23"/>
      <c r="R22" s="23"/>
      <c r="S22" s="23"/>
      <c r="T22" s="26">
        <f t="shared" si="2"/>
        <v>108</v>
      </c>
      <c r="U22" s="21"/>
      <c r="V22" s="13"/>
      <c r="W22" s="50">
        <f>+T22/'Cartera total por edad'!T22</f>
        <v>0.0787746170678337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5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51</v>
      </c>
      <c r="C24" s="26">
        <f aca="true" t="shared" si="3" ref="C24:T24">SUM(C17:C22)</f>
        <v>338</v>
      </c>
      <c r="D24" s="26">
        <f>SUM(D17:D22)</f>
        <v>50</v>
      </c>
      <c r="E24" s="26">
        <f t="shared" si="3"/>
        <v>204</v>
      </c>
      <c r="F24" s="26">
        <f t="shared" si="3"/>
        <v>1059</v>
      </c>
      <c r="G24" s="26">
        <f t="shared" si="3"/>
        <v>1166</v>
      </c>
      <c r="H24" s="26">
        <f t="shared" si="3"/>
        <v>1238</v>
      </c>
      <c r="I24" s="26">
        <f t="shared" si="3"/>
        <v>1160</v>
      </c>
      <c r="J24" s="26">
        <f t="shared" si="3"/>
        <v>1049</v>
      </c>
      <c r="K24" s="26">
        <f t="shared" si="3"/>
        <v>1017</v>
      </c>
      <c r="L24" s="26">
        <f t="shared" si="3"/>
        <v>1268</v>
      </c>
      <c r="M24" s="26">
        <f t="shared" si="3"/>
        <v>1263</v>
      </c>
      <c r="N24" s="26">
        <f t="shared" si="3"/>
        <v>803</v>
      </c>
      <c r="O24" s="26">
        <f t="shared" si="3"/>
        <v>500</v>
      </c>
      <c r="P24" s="26">
        <f t="shared" si="3"/>
        <v>499</v>
      </c>
      <c r="Q24" s="26">
        <f t="shared" si="3"/>
        <v>493</v>
      </c>
      <c r="R24" s="26">
        <f t="shared" si="3"/>
        <v>609</v>
      </c>
      <c r="S24" s="26">
        <f t="shared" si="3"/>
        <v>0</v>
      </c>
      <c r="T24" s="26">
        <f t="shared" si="3"/>
        <v>12716</v>
      </c>
      <c r="U24" s="21">
        <v>0</v>
      </c>
      <c r="V24" s="26"/>
      <c r="W24" s="50">
        <f>+T24/'Cartera total por edad'!T24</f>
        <v>0.2775691958438837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1"/>
      <c r="V25" s="26"/>
      <c r="W25" s="55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52</v>
      </c>
      <c r="C26" s="26">
        <f aca="true" t="shared" si="4" ref="C26:T26">C15+C24</f>
        <v>680</v>
      </c>
      <c r="D26" s="26">
        <f>D15+D24</f>
        <v>1362</v>
      </c>
      <c r="E26" s="26">
        <f t="shared" si="4"/>
        <v>16349</v>
      </c>
      <c r="F26" s="26">
        <f t="shared" si="4"/>
        <v>68311</v>
      </c>
      <c r="G26" s="26">
        <f t="shared" si="4"/>
        <v>78752</v>
      </c>
      <c r="H26" s="26">
        <f t="shared" si="4"/>
        <v>73922</v>
      </c>
      <c r="I26" s="26">
        <f t="shared" si="4"/>
        <v>60037</v>
      </c>
      <c r="J26" s="26">
        <f t="shared" si="4"/>
        <v>54315</v>
      </c>
      <c r="K26" s="26">
        <f t="shared" si="4"/>
        <v>46126</v>
      </c>
      <c r="L26" s="26">
        <f t="shared" si="4"/>
        <v>37271</v>
      </c>
      <c r="M26" s="26">
        <f t="shared" si="4"/>
        <v>23170</v>
      </c>
      <c r="N26" s="26">
        <f t="shared" si="4"/>
        <v>13877</v>
      </c>
      <c r="O26" s="26">
        <f t="shared" si="4"/>
        <v>7999</v>
      </c>
      <c r="P26" s="26">
        <f t="shared" si="4"/>
        <v>5560</v>
      </c>
      <c r="Q26" s="26">
        <f t="shared" si="4"/>
        <v>3322</v>
      </c>
      <c r="R26" s="26">
        <f t="shared" si="4"/>
        <v>2393</v>
      </c>
      <c r="S26" s="26">
        <f t="shared" si="4"/>
        <v>0</v>
      </c>
      <c r="T26" s="26">
        <f t="shared" si="4"/>
        <v>493446</v>
      </c>
      <c r="U26" s="21">
        <v>0</v>
      </c>
      <c r="V26" s="26"/>
      <c r="W26" s="50">
        <f>+T26/'Cartera total por edad'!T26</f>
        <v>0.35346248482308823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53</v>
      </c>
      <c r="C28" s="51">
        <f aca="true" t="shared" si="5" ref="C28:S28">(C26/$T26)</f>
        <v>0.0013780636584347628</v>
      </c>
      <c r="D28" s="51">
        <f>(D26/$T26)</f>
        <v>0.0027601804452766867</v>
      </c>
      <c r="E28" s="51">
        <f t="shared" si="5"/>
        <v>0.033132298164338145</v>
      </c>
      <c r="F28" s="51">
        <f t="shared" si="5"/>
        <v>0.13843662731078984</v>
      </c>
      <c r="G28" s="51">
        <f t="shared" si="5"/>
        <v>0.15959598416037418</v>
      </c>
      <c r="H28" s="51">
        <f t="shared" si="5"/>
        <v>0.1498076790570802</v>
      </c>
      <c r="I28" s="51">
        <f t="shared" si="5"/>
        <v>0.1216688350903645</v>
      </c>
      <c r="J28" s="51">
        <f t="shared" si="5"/>
        <v>0.11007283471747668</v>
      </c>
      <c r="K28" s="51">
        <f t="shared" si="5"/>
        <v>0.09347730045435569</v>
      </c>
      <c r="L28" s="51">
        <f t="shared" si="5"/>
        <v>0.07553207443165007</v>
      </c>
      <c r="M28" s="51">
        <f t="shared" si="5"/>
        <v>0.04695549259696096</v>
      </c>
      <c r="N28" s="51">
        <f t="shared" si="5"/>
        <v>0.028122631453087066</v>
      </c>
      <c r="O28" s="51">
        <f t="shared" si="5"/>
        <v>0.016210487064440688</v>
      </c>
      <c r="P28" s="51">
        <f t="shared" si="5"/>
        <v>0.011267696971907767</v>
      </c>
      <c r="Q28" s="51">
        <f t="shared" si="5"/>
        <v>0.006732246284294533</v>
      </c>
      <c r="R28" s="51">
        <f t="shared" si="5"/>
        <v>0.004849568139168217</v>
      </c>
      <c r="S28" s="51">
        <f t="shared" si="5"/>
        <v>0</v>
      </c>
      <c r="T28" s="51">
        <f>SUM(C28:R28)</f>
        <v>1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+'Cartera masculina por edad'!B29</f>
        <v>Fuente: Superintendencia de Salud, Archivo Maestro de Beneficiarios.</v>
      </c>
      <c r="C29" s="13"/>
      <c r="D29" s="13"/>
      <c r="E29" s="13"/>
      <c r="F29" s="50"/>
      <c r="G29" s="13"/>
      <c r="H29" s="13"/>
      <c r="I29" s="13"/>
      <c r="J29" s="13"/>
      <c r="K29" s="13"/>
      <c r="L29" s="107"/>
      <c r="M29" s="53" t="s">
        <v>1</v>
      </c>
      <c r="N29" s="53" t="s">
        <v>1</v>
      </c>
      <c r="O29" s="53" t="s">
        <v>1</v>
      </c>
      <c r="P29" s="13"/>
      <c r="Q29" s="13"/>
      <c r="R29" s="53" t="s">
        <v>1</v>
      </c>
      <c r="S29" s="53"/>
      <c r="T29" s="53" t="s">
        <v>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+'Cartera masculina por edad'!B30</f>
        <v>(*) Son aquellos datos que no presentan información en el campo edad.</v>
      </c>
      <c r="C30" s="13"/>
      <c r="D30" s="13"/>
      <c r="E30" s="13"/>
      <c r="F30" s="13"/>
      <c r="G30" s="13"/>
      <c r="H30" s="13"/>
      <c r="I30" s="13"/>
      <c r="J30" s="13"/>
      <c r="K30" s="13"/>
      <c r="L30" s="53" t="s">
        <v>1</v>
      </c>
      <c r="M30" s="53" t="s">
        <v>1</v>
      </c>
      <c r="N30" s="53" t="s">
        <v>1</v>
      </c>
      <c r="O30" s="53" t="s">
        <v>1</v>
      </c>
      <c r="P30" s="13"/>
      <c r="Q30" s="13"/>
      <c r="R30" s="53" t="s">
        <v>1</v>
      </c>
      <c r="S30" s="53"/>
      <c r="T30" s="53" t="s">
        <v>1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1.25">
      <c r="A31" s="11"/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53"/>
      <c r="M31" s="53"/>
      <c r="N31" s="53"/>
      <c r="O31" s="53"/>
      <c r="P31" s="13"/>
      <c r="Q31" s="13"/>
      <c r="R31" s="53"/>
      <c r="S31" s="53"/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3" t="s">
        <v>231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3.5">
      <c r="B33" s="154" t="s">
        <v>76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4" t="s">
        <v>265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3" t="s">
        <v>55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38"/>
      <c r="T36" s="138"/>
      <c r="U36" s="21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39</v>
      </c>
      <c r="B37" s="120" t="s">
        <v>40</v>
      </c>
      <c r="C37" s="125" t="s">
        <v>248</v>
      </c>
      <c r="D37" s="125" t="s">
        <v>249</v>
      </c>
      <c r="E37" s="125" t="s">
        <v>56</v>
      </c>
      <c r="F37" s="125" t="s">
        <v>57</v>
      </c>
      <c r="G37" s="125" t="s">
        <v>58</v>
      </c>
      <c r="H37" s="125" t="s">
        <v>59</v>
      </c>
      <c r="I37" s="125" t="s">
        <v>60</v>
      </c>
      <c r="J37" s="125" t="s">
        <v>61</v>
      </c>
      <c r="K37" s="125" t="s">
        <v>62</v>
      </c>
      <c r="L37" s="125" t="s">
        <v>63</v>
      </c>
      <c r="M37" s="125" t="s">
        <v>64</v>
      </c>
      <c r="N37" s="125" t="s">
        <v>65</v>
      </c>
      <c r="O37" s="125" t="s">
        <v>66</v>
      </c>
      <c r="P37" s="125" t="s">
        <v>67</v>
      </c>
      <c r="Q37" s="125" t="s">
        <v>68</v>
      </c>
      <c r="R37" s="126" t="s">
        <v>69</v>
      </c>
      <c r="S37" s="126" t="s">
        <v>222</v>
      </c>
      <c r="T37" s="139" t="s">
        <v>4</v>
      </c>
      <c r="U37" s="21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23">
        <v>50771</v>
      </c>
      <c r="D38" s="23">
        <v>15694</v>
      </c>
      <c r="E38" s="23">
        <v>13451</v>
      </c>
      <c r="F38" s="23">
        <v>6952</v>
      </c>
      <c r="G38" s="23">
        <v>5708</v>
      </c>
      <c r="H38" s="23">
        <v>5874</v>
      </c>
      <c r="I38" s="23">
        <v>5375</v>
      </c>
      <c r="J38" s="23">
        <v>5605</v>
      </c>
      <c r="K38" s="23">
        <v>5445</v>
      </c>
      <c r="L38" s="23">
        <v>4178</v>
      </c>
      <c r="M38" s="23">
        <v>3116</v>
      </c>
      <c r="N38" s="23">
        <v>1899</v>
      </c>
      <c r="O38" s="23">
        <v>1087</v>
      </c>
      <c r="P38" s="23">
        <v>545</v>
      </c>
      <c r="Q38" s="23">
        <v>302</v>
      </c>
      <c r="R38" s="23">
        <v>169</v>
      </c>
      <c r="S38" s="23"/>
      <c r="T38" s="26">
        <f aca="true" t="shared" si="6" ref="T38:T44">SUM(C38:S38)</f>
        <v>126171</v>
      </c>
      <c r="U38" s="21"/>
      <c r="V38" s="1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7" ref="B39:B44">+B8</f>
        <v>Isapre Cruz Blanca S.A.</v>
      </c>
      <c r="C39" s="23">
        <v>59099</v>
      </c>
      <c r="D39" s="23">
        <v>20834</v>
      </c>
      <c r="E39" s="23">
        <v>15614</v>
      </c>
      <c r="F39" s="23">
        <v>7659</v>
      </c>
      <c r="G39" s="23">
        <v>6481</v>
      </c>
      <c r="H39" s="23">
        <v>7779</v>
      </c>
      <c r="I39" s="23">
        <v>8068</v>
      </c>
      <c r="J39" s="23">
        <v>8513</v>
      </c>
      <c r="K39" s="23">
        <v>7044</v>
      </c>
      <c r="L39" s="23">
        <v>5235</v>
      </c>
      <c r="M39" s="23">
        <v>3354</v>
      </c>
      <c r="N39" s="23">
        <v>1882</v>
      </c>
      <c r="O39" s="23">
        <v>895</v>
      </c>
      <c r="P39" s="23">
        <v>523</v>
      </c>
      <c r="Q39" s="23">
        <v>313</v>
      </c>
      <c r="R39" s="23">
        <v>211</v>
      </c>
      <c r="S39" s="23"/>
      <c r="T39" s="26">
        <f t="shared" si="6"/>
        <v>153504</v>
      </c>
      <c r="U39" s="21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7"/>
        <v>Vida Tres</v>
      </c>
      <c r="C40" s="23">
        <v>14456</v>
      </c>
      <c r="D40" s="23">
        <v>5125</v>
      </c>
      <c r="E40" s="23">
        <v>4011</v>
      </c>
      <c r="F40" s="23">
        <v>1947</v>
      </c>
      <c r="G40" s="23">
        <v>1466</v>
      </c>
      <c r="H40" s="23">
        <v>1855</v>
      </c>
      <c r="I40" s="23">
        <v>1805</v>
      </c>
      <c r="J40" s="23">
        <v>1707</v>
      </c>
      <c r="K40" s="23">
        <v>1442</v>
      </c>
      <c r="L40" s="23">
        <v>1139</v>
      </c>
      <c r="M40" s="23">
        <v>856</v>
      </c>
      <c r="N40" s="23">
        <v>565</v>
      </c>
      <c r="O40" s="23">
        <v>407</v>
      </c>
      <c r="P40" s="23">
        <v>282</v>
      </c>
      <c r="Q40" s="23">
        <v>171</v>
      </c>
      <c r="R40" s="23">
        <v>94</v>
      </c>
      <c r="S40" s="23"/>
      <c r="T40" s="26">
        <f t="shared" si="6"/>
        <v>37328</v>
      </c>
      <c r="U40" s="21"/>
      <c r="V40" s="1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7"/>
        <v>Ferrosalud</v>
      </c>
      <c r="C41" s="23">
        <v>1812</v>
      </c>
      <c r="D41" s="23">
        <v>676</v>
      </c>
      <c r="E41" s="23">
        <v>417</v>
      </c>
      <c r="F41" s="23">
        <v>180</v>
      </c>
      <c r="G41" s="23">
        <v>156</v>
      </c>
      <c r="H41" s="23">
        <v>211</v>
      </c>
      <c r="I41" s="23">
        <v>298</v>
      </c>
      <c r="J41" s="23">
        <v>239</v>
      </c>
      <c r="K41" s="23">
        <v>230</v>
      </c>
      <c r="L41" s="23">
        <v>266</v>
      </c>
      <c r="M41" s="23">
        <v>214</v>
      </c>
      <c r="N41" s="23">
        <v>102</v>
      </c>
      <c r="O41" s="23">
        <v>45</v>
      </c>
      <c r="P41" s="23">
        <v>17</v>
      </c>
      <c r="Q41" s="23">
        <v>6</v>
      </c>
      <c r="R41" s="23">
        <v>2</v>
      </c>
      <c r="S41" s="23"/>
      <c r="T41" s="26">
        <f>SUM(C41:S41)</f>
        <v>4871</v>
      </c>
      <c r="U41" s="21"/>
      <c r="V41" s="1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7"/>
        <v>Mas Vida</v>
      </c>
      <c r="C42" s="23">
        <v>45375</v>
      </c>
      <c r="D42" s="23">
        <v>11863</v>
      </c>
      <c r="E42" s="23">
        <v>8157</v>
      </c>
      <c r="F42" s="23">
        <v>4473</v>
      </c>
      <c r="G42" s="23">
        <v>4974</v>
      </c>
      <c r="H42" s="23">
        <v>5411</v>
      </c>
      <c r="I42" s="23">
        <v>4363</v>
      </c>
      <c r="J42" s="23">
        <v>3833</v>
      </c>
      <c r="K42" s="23">
        <v>2445</v>
      </c>
      <c r="L42" s="23">
        <v>1246</v>
      </c>
      <c r="M42" s="23">
        <v>521</v>
      </c>
      <c r="N42" s="23">
        <v>310</v>
      </c>
      <c r="O42" s="23">
        <v>160</v>
      </c>
      <c r="P42" s="23">
        <v>102</v>
      </c>
      <c r="Q42" s="23">
        <v>69</v>
      </c>
      <c r="R42" s="23">
        <v>53</v>
      </c>
      <c r="S42" s="23"/>
      <c r="T42" s="26">
        <f t="shared" si="6"/>
        <v>93355</v>
      </c>
      <c r="U42" s="21"/>
      <c r="V42" s="1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7"/>
        <v>Isapre Banmédica</v>
      </c>
      <c r="C43" s="23">
        <v>63858</v>
      </c>
      <c r="D43" s="23">
        <v>22394</v>
      </c>
      <c r="E43" s="23">
        <v>17036</v>
      </c>
      <c r="F43" s="23">
        <v>8773</v>
      </c>
      <c r="G43" s="23">
        <v>7105</v>
      </c>
      <c r="H43" s="23">
        <v>8608</v>
      </c>
      <c r="I43" s="23">
        <v>9007</v>
      </c>
      <c r="J43" s="23">
        <v>9243</v>
      </c>
      <c r="K43" s="23">
        <v>7512</v>
      </c>
      <c r="L43" s="23">
        <v>5413</v>
      </c>
      <c r="M43" s="23">
        <v>3697</v>
      </c>
      <c r="N43" s="23">
        <v>2161</v>
      </c>
      <c r="O43" s="23">
        <v>1289</v>
      </c>
      <c r="P43" s="23">
        <v>884</v>
      </c>
      <c r="Q43" s="23">
        <v>559</v>
      </c>
      <c r="R43" s="23">
        <v>401</v>
      </c>
      <c r="S43" s="23"/>
      <c r="T43" s="26">
        <f t="shared" si="6"/>
        <v>167940</v>
      </c>
      <c r="U43" s="21"/>
      <c r="V43" s="1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7"/>
        <v>Consalud S.A.</v>
      </c>
      <c r="C44" s="23">
        <v>62688</v>
      </c>
      <c r="D44" s="23">
        <v>24839</v>
      </c>
      <c r="E44" s="23">
        <v>19688</v>
      </c>
      <c r="F44" s="23">
        <v>10246</v>
      </c>
      <c r="G44" s="23">
        <v>8040</v>
      </c>
      <c r="H44" s="23">
        <v>10208</v>
      </c>
      <c r="I44" s="23">
        <v>11522</v>
      </c>
      <c r="J44" s="23">
        <v>12755</v>
      </c>
      <c r="K44" s="23">
        <v>10835</v>
      </c>
      <c r="L44" s="23">
        <v>7520</v>
      </c>
      <c r="M44" s="23">
        <v>4575</v>
      </c>
      <c r="N44" s="23">
        <v>2488</v>
      </c>
      <c r="O44" s="23">
        <v>1485</v>
      </c>
      <c r="P44" s="23">
        <v>972</v>
      </c>
      <c r="Q44" s="23">
        <v>592</v>
      </c>
      <c r="R44" s="23">
        <v>498</v>
      </c>
      <c r="S44" s="23"/>
      <c r="T44" s="26">
        <f t="shared" si="6"/>
        <v>188951</v>
      </c>
      <c r="U44" s="21"/>
      <c r="V44" s="1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45</v>
      </c>
      <c r="C46" s="26">
        <f aca="true" t="shared" si="8" ref="C46:T46">SUM(C38:C45)</f>
        <v>298059</v>
      </c>
      <c r="D46" s="26">
        <f t="shared" si="8"/>
        <v>101425</v>
      </c>
      <c r="E46" s="26">
        <f t="shared" si="8"/>
        <v>78374</v>
      </c>
      <c r="F46" s="26">
        <f t="shared" si="8"/>
        <v>40230</v>
      </c>
      <c r="G46" s="26">
        <f t="shared" si="8"/>
        <v>33930</v>
      </c>
      <c r="H46" s="26">
        <f t="shared" si="8"/>
        <v>39946</v>
      </c>
      <c r="I46" s="26">
        <f t="shared" si="8"/>
        <v>40438</v>
      </c>
      <c r="J46" s="26">
        <f t="shared" si="8"/>
        <v>41895</v>
      </c>
      <c r="K46" s="26">
        <f t="shared" si="8"/>
        <v>34953</v>
      </c>
      <c r="L46" s="26">
        <f t="shared" si="8"/>
        <v>24997</v>
      </c>
      <c r="M46" s="26">
        <f t="shared" si="8"/>
        <v>16333</v>
      </c>
      <c r="N46" s="26">
        <f t="shared" si="8"/>
        <v>9407</v>
      </c>
      <c r="O46" s="26">
        <f t="shared" si="8"/>
        <v>5368</v>
      </c>
      <c r="P46" s="26">
        <f t="shared" si="8"/>
        <v>3325</v>
      </c>
      <c r="Q46" s="26">
        <f t="shared" si="8"/>
        <v>2012</v>
      </c>
      <c r="R46" s="26">
        <f t="shared" si="8"/>
        <v>1428</v>
      </c>
      <c r="S46" s="26">
        <f t="shared" si="8"/>
        <v>0</v>
      </c>
      <c r="T46" s="26">
        <f t="shared" si="8"/>
        <v>772120</v>
      </c>
      <c r="U46" s="21">
        <v>0</v>
      </c>
      <c r="V46" s="26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9" ref="B48:B53">+B17</f>
        <v>San Lorenzo</v>
      </c>
      <c r="C48" s="23">
        <v>433</v>
      </c>
      <c r="D48" s="23">
        <v>287</v>
      </c>
      <c r="E48" s="23">
        <v>285</v>
      </c>
      <c r="F48" s="23">
        <v>25</v>
      </c>
      <c r="G48" s="23">
        <v>64</v>
      </c>
      <c r="H48" s="23">
        <v>79</v>
      </c>
      <c r="I48" s="23">
        <v>107</v>
      </c>
      <c r="J48" s="23">
        <v>234</v>
      </c>
      <c r="K48" s="23">
        <v>285</v>
      </c>
      <c r="L48" s="23">
        <v>211</v>
      </c>
      <c r="M48" s="23">
        <v>96</v>
      </c>
      <c r="N48" s="23">
        <v>38</v>
      </c>
      <c r="O48" s="23">
        <v>14</v>
      </c>
      <c r="P48" s="23">
        <v>18</v>
      </c>
      <c r="Q48" s="23">
        <v>25</v>
      </c>
      <c r="R48" s="23">
        <v>24</v>
      </c>
      <c r="S48" s="23"/>
      <c r="T48" s="26">
        <f aca="true" t="shared" si="10" ref="T48:T53">SUM(C48:S48)</f>
        <v>2225</v>
      </c>
      <c r="U48" s="21"/>
      <c r="V48" s="1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9"/>
        <v>Fusat Ltda.</v>
      </c>
      <c r="C49" s="23">
        <v>2862</v>
      </c>
      <c r="D49" s="23">
        <v>1473</v>
      </c>
      <c r="E49" s="23">
        <v>1171</v>
      </c>
      <c r="F49" s="23">
        <v>528</v>
      </c>
      <c r="G49" s="23">
        <v>425</v>
      </c>
      <c r="H49" s="23">
        <v>502</v>
      </c>
      <c r="I49" s="23">
        <v>586</v>
      </c>
      <c r="J49" s="23">
        <v>780</v>
      </c>
      <c r="K49" s="23">
        <v>1093</v>
      </c>
      <c r="L49" s="23">
        <v>1323</v>
      </c>
      <c r="M49" s="23">
        <v>1062</v>
      </c>
      <c r="N49" s="23">
        <v>646</v>
      </c>
      <c r="O49" s="23">
        <v>343</v>
      </c>
      <c r="P49" s="23">
        <v>190</v>
      </c>
      <c r="Q49" s="23">
        <v>134</v>
      </c>
      <c r="R49" s="23">
        <v>116</v>
      </c>
      <c r="S49" s="23"/>
      <c r="T49" s="26">
        <f t="shared" si="10"/>
        <v>13234</v>
      </c>
      <c r="U49" s="21"/>
      <c r="V49" s="1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9"/>
        <v>Chuquicamata</v>
      </c>
      <c r="C50" s="23">
        <v>4295</v>
      </c>
      <c r="D50" s="23">
        <v>2333</v>
      </c>
      <c r="E50" s="23">
        <v>1882</v>
      </c>
      <c r="F50" s="23">
        <v>368</v>
      </c>
      <c r="G50" s="23">
        <v>545</v>
      </c>
      <c r="H50" s="23">
        <v>761</v>
      </c>
      <c r="I50" s="23">
        <v>1123</v>
      </c>
      <c r="J50" s="23">
        <v>1472</v>
      </c>
      <c r="K50" s="23">
        <v>1358</v>
      </c>
      <c r="L50" s="23">
        <v>1097</v>
      </c>
      <c r="M50" s="23">
        <v>692</v>
      </c>
      <c r="N50" s="23">
        <v>341</v>
      </c>
      <c r="O50" s="23">
        <v>164</v>
      </c>
      <c r="P50" s="23">
        <v>153</v>
      </c>
      <c r="Q50" s="23">
        <v>114</v>
      </c>
      <c r="R50" s="23">
        <v>96</v>
      </c>
      <c r="S50" s="23"/>
      <c r="T50" s="26">
        <f t="shared" si="10"/>
        <v>16794</v>
      </c>
      <c r="U50" s="21"/>
      <c r="V50" s="1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9"/>
        <v>Río Blanco</v>
      </c>
      <c r="C51" s="23">
        <v>791</v>
      </c>
      <c r="D51" s="23">
        <v>361</v>
      </c>
      <c r="E51" s="23">
        <v>276</v>
      </c>
      <c r="F51" s="23">
        <v>71</v>
      </c>
      <c r="G51" s="23">
        <v>165</v>
      </c>
      <c r="H51" s="23">
        <v>169</v>
      </c>
      <c r="I51" s="23">
        <v>189</v>
      </c>
      <c r="J51" s="23">
        <v>197</v>
      </c>
      <c r="K51" s="23">
        <v>205</v>
      </c>
      <c r="L51" s="23">
        <v>190</v>
      </c>
      <c r="M51" s="23">
        <v>163</v>
      </c>
      <c r="N51" s="23">
        <v>67</v>
      </c>
      <c r="O51" s="23">
        <v>42</v>
      </c>
      <c r="P51" s="23">
        <v>21</v>
      </c>
      <c r="Q51" s="23">
        <v>16</v>
      </c>
      <c r="R51" s="23">
        <v>29</v>
      </c>
      <c r="S51" s="23"/>
      <c r="T51" s="26">
        <f t="shared" si="10"/>
        <v>2952</v>
      </c>
      <c r="U51" s="21"/>
      <c r="V51" s="1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9"/>
        <v>Isapre Fundación</v>
      </c>
      <c r="C52" s="23">
        <v>2278</v>
      </c>
      <c r="D52" s="23">
        <v>947</v>
      </c>
      <c r="E52" s="23">
        <v>827</v>
      </c>
      <c r="F52" s="23">
        <v>177</v>
      </c>
      <c r="G52" s="23">
        <v>151</v>
      </c>
      <c r="H52" s="23">
        <v>217</v>
      </c>
      <c r="I52" s="23">
        <v>274</v>
      </c>
      <c r="J52" s="23">
        <v>335</v>
      </c>
      <c r="K52" s="23">
        <v>384</v>
      </c>
      <c r="L52" s="23">
        <v>512</v>
      </c>
      <c r="M52" s="23">
        <v>497</v>
      </c>
      <c r="N52" s="23">
        <v>382</v>
      </c>
      <c r="O52" s="23">
        <v>260</v>
      </c>
      <c r="P52" s="23">
        <v>201</v>
      </c>
      <c r="Q52" s="23">
        <v>187</v>
      </c>
      <c r="R52" s="23">
        <v>124</v>
      </c>
      <c r="S52" s="23"/>
      <c r="T52" s="26">
        <f t="shared" si="10"/>
        <v>7753</v>
      </c>
      <c r="U52" s="21"/>
      <c r="V52" s="1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9"/>
        <v>Cruz del Norte</v>
      </c>
      <c r="C53" s="23">
        <v>564</v>
      </c>
      <c r="D53" s="23">
        <v>221</v>
      </c>
      <c r="E53" s="23">
        <v>88</v>
      </c>
      <c r="F53" s="23">
        <v>55</v>
      </c>
      <c r="G53" s="23">
        <v>71</v>
      </c>
      <c r="H53" s="23">
        <v>114</v>
      </c>
      <c r="I53" s="23">
        <v>126</v>
      </c>
      <c r="J53" s="23">
        <v>172</v>
      </c>
      <c r="K53" s="23">
        <v>112</v>
      </c>
      <c r="L53" s="23">
        <v>105</v>
      </c>
      <c r="M53" s="23">
        <v>38</v>
      </c>
      <c r="N53" s="23">
        <v>13</v>
      </c>
      <c r="O53" s="23">
        <v>8</v>
      </c>
      <c r="P53" s="23">
        <v>7</v>
      </c>
      <c r="Q53" s="23">
        <v>2</v>
      </c>
      <c r="R53" s="23">
        <v>2</v>
      </c>
      <c r="S53" s="23"/>
      <c r="T53" s="26">
        <f t="shared" si="10"/>
        <v>1698</v>
      </c>
      <c r="U53" s="21"/>
      <c r="V53" s="1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51</v>
      </c>
      <c r="C55" s="26">
        <f aca="true" t="shared" si="11" ref="C55:T55">SUM(C48:C53)</f>
        <v>11223</v>
      </c>
      <c r="D55" s="26">
        <f>SUM(D48:D53)</f>
        <v>5622</v>
      </c>
      <c r="E55" s="26">
        <f t="shared" si="11"/>
        <v>4529</v>
      </c>
      <c r="F55" s="26">
        <f t="shared" si="11"/>
        <v>1224</v>
      </c>
      <c r="G55" s="26">
        <f t="shared" si="11"/>
        <v>1421</v>
      </c>
      <c r="H55" s="26">
        <f t="shared" si="11"/>
        <v>1842</v>
      </c>
      <c r="I55" s="26">
        <f t="shared" si="11"/>
        <v>2405</v>
      </c>
      <c r="J55" s="26">
        <f t="shared" si="11"/>
        <v>3190</v>
      </c>
      <c r="K55" s="26">
        <f t="shared" si="11"/>
        <v>3437</v>
      </c>
      <c r="L55" s="26">
        <f t="shared" si="11"/>
        <v>3438</v>
      </c>
      <c r="M55" s="26">
        <f t="shared" si="11"/>
        <v>2548</v>
      </c>
      <c r="N55" s="26">
        <f t="shared" si="11"/>
        <v>1487</v>
      </c>
      <c r="O55" s="26">
        <f t="shared" si="11"/>
        <v>831</v>
      </c>
      <c r="P55" s="26">
        <f t="shared" si="11"/>
        <v>590</v>
      </c>
      <c r="Q55" s="26">
        <f t="shared" si="11"/>
        <v>478</v>
      </c>
      <c r="R55" s="26">
        <f t="shared" si="11"/>
        <v>391</v>
      </c>
      <c r="S55" s="26">
        <f t="shared" si="11"/>
        <v>0</v>
      </c>
      <c r="T55" s="26">
        <f t="shared" si="11"/>
        <v>44656</v>
      </c>
      <c r="U55" s="21">
        <v>0</v>
      </c>
      <c r="V55" s="26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1"/>
      <c r="V56" s="26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5"/>
      <c r="B57" s="15" t="s">
        <v>52</v>
      </c>
      <c r="C57" s="26">
        <f aca="true" t="shared" si="12" ref="C57:T57">C46+C55</f>
        <v>309282</v>
      </c>
      <c r="D57" s="26">
        <f>D46+D55</f>
        <v>107047</v>
      </c>
      <c r="E57" s="26">
        <f t="shared" si="12"/>
        <v>82903</v>
      </c>
      <c r="F57" s="26">
        <f t="shared" si="12"/>
        <v>41454</v>
      </c>
      <c r="G57" s="26">
        <f t="shared" si="12"/>
        <v>35351</v>
      </c>
      <c r="H57" s="26">
        <f t="shared" si="12"/>
        <v>41788</v>
      </c>
      <c r="I57" s="26">
        <f t="shared" si="12"/>
        <v>42843</v>
      </c>
      <c r="J57" s="26">
        <f t="shared" si="12"/>
        <v>45085</v>
      </c>
      <c r="K57" s="26">
        <f t="shared" si="12"/>
        <v>38390</v>
      </c>
      <c r="L57" s="26">
        <f t="shared" si="12"/>
        <v>28435</v>
      </c>
      <c r="M57" s="26">
        <f t="shared" si="12"/>
        <v>18881</v>
      </c>
      <c r="N57" s="26">
        <f t="shared" si="12"/>
        <v>10894</v>
      </c>
      <c r="O57" s="26">
        <f t="shared" si="12"/>
        <v>6199</v>
      </c>
      <c r="P57" s="26">
        <f t="shared" si="12"/>
        <v>3915</v>
      </c>
      <c r="Q57" s="26">
        <f t="shared" si="12"/>
        <v>2490</v>
      </c>
      <c r="R57" s="26">
        <f t="shared" si="12"/>
        <v>1819</v>
      </c>
      <c r="S57" s="26">
        <f t="shared" si="12"/>
        <v>0</v>
      </c>
      <c r="T57" s="26">
        <f t="shared" si="12"/>
        <v>816776</v>
      </c>
      <c r="U57" s="21">
        <v>0</v>
      </c>
      <c r="V57" s="26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53</v>
      </c>
      <c r="C59" s="51">
        <f aca="true" t="shared" si="13" ref="C59:S59">(C57/$T57)</f>
        <v>0.3786619587255257</v>
      </c>
      <c r="D59" s="51">
        <f>(D57/$T57)</f>
        <v>0.13106041313652703</v>
      </c>
      <c r="E59" s="51">
        <f t="shared" si="13"/>
        <v>0.10150028894090914</v>
      </c>
      <c r="F59" s="51">
        <f t="shared" si="13"/>
        <v>0.05075320528516999</v>
      </c>
      <c r="G59" s="51">
        <f t="shared" si="13"/>
        <v>0.04328114440189232</v>
      </c>
      <c r="H59" s="51">
        <f t="shared" si="13"/>
        <v>0.051162130131149786</v>
      </c>
      <c r="I59" s="51">
        <f t="shared" si="13"/>
        <v>0.05245379394105605</v>
      </c>
      <c r="J59" s="51">
        <f t="shared" si="13"/>
        <v>0.05519873257784264</v>
      </c>
      <c r="K59" s="51">
        <f t="shared" si="13"/>
        <v>0.04700187076995406</v>
      </c>
      <c r="L59" s="51">
        <f t="shared" si="13"/>
        <v>0.03481370657316082</v>
      </c>
      <c r="M59" s="51">
        <f t="shared" si="13"/>
        <v>0.02311649705672057</v>
      </c>
      <c r="N59" s="51">
        <f t="shared" si="13"/>
        <v>0.01333780620390413</v>
      </c>
      <c r="O59" s="51">
        <f t="shared" si="13"/>
        <v>0.007589596168349706</v>
      </c>
      <c r="P59" s="51">
        <f t="shared" si="13"/>
        <v>0.004793235844344104</v>
      </c>
      <c r="Q59" s="51">
        <f t="shared" si="13"/>
        <v>0.0030485714565560203</v>
      </c>
      <c r="R59" s="51">
        <f t="shared" si="13"/>
        <v>0.002227048786937912</v>
      </c>
      <c r="S59" s="51">
        <f t="shared" si="13"/>
        <v>0</v>
      </c>
      <c r="T59" s="51">
        <f>SUM(C59:R59)</f>
        <v>1.0000000000000002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+'Cartera masculina por edad'!B29</f>
        <v>Fuente: Superintendencia de Salud, Archivo Maestro de Beneficiarios.</v>
      </c>
      <c r="C60" s="13"/>
      <c r="D60" s="13"/>
      <c r="E60" s="13"/>
      <c r="F60" s="50"/>
      <c r="G60" s="13"/>
      <c r="H60" s="13"/>
      <c r="I60" s="13"/>
      <c r="J60" s="13"/>
      <c r="K60" s="13"/>
      <c r="L60" s="53" t="s">
        <v>1</v>
      </c>
      <c r="M60" s="53" t="s">
        <v>1</v>
      </c>
      <c r="N60" s="53" t="s">
        <v>1</v>
      </c>
      <c r="O60" s="53" t="s">
        <v>1</v>
      </c>
      <c r="P60" s="13"/>
      <c r="Q60" s="13"/>
      <c r="R60" s="53" t="s">
        <v>1</v>
      </c>
      <c r="S60" s="53"/>
      <c r="T60" s="107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+'Cartera masculina por edad'!B30</f>
        <v>(*) Son aquellos datos que no presentan información en el campo edad.</v>
      </c>
      <c r="C61" s="4"/>
      <c r="D61" s="4"/>
      <c r="E61" s="4"/>
      <c r="F61" s="4"/>
      <c r="G61" s="4"/>
      <c r="H61" s="4"/>
      <c r="I61" s="4"/>
      <c r="J61" s="4"/>
      <c r="K61" s="4"/>
      <c r="L61" s="11" t="s">
        <v>1</v>
      </c>
      <c r="M61" s="11" t="s">
        <v>1</v>
      </c>
      <c r="N61" s="11" t="s">
        <v>1</v>
      </c>
      <c r="O61" s="11" t="s">
        <v>1</v>
      </c>
      <c r="P61" s="4"/>
      <c r="Q61" s="4"/>
      <c r="R61" s="11" t="s">
        <v>1</v>
      </c>
      <c r="S61" s="11"/>
      <c r="T61" s="11" t="s">
        <v>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3:256" ht="11.25">
      <c r="C62" s="4"/>
      <c r="D62" s="4"/>
      <c r="E62" s="4"/>
      <c r="F62" s="4"/>
      <c r="G62" s="4"/>
      <c r="H62" s="4"/>
      <c r="I62" s="4"/>
      <c r="J62" s="4"/>
      <c r="K62" s="4"/>
      <c r="L62" s="11"/>
      <c r="M62" s="11"/>
      <c r="N62" s="11"/>
      <c r="O62" s="11"/>
      <c r="P62" s="4"/>
      <c r="Q62" s="4"/>
      <c r="R62" s="11"/>
      <c r="S62" s="11"/>
      <c r="T62" s="1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153" t="s">
        <v>231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3.5">
      <c r="B64" s="154" t="s">
        <v>77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4" t="s">
        <v>266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" thickBo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112" t="s">
        <v>1</v>
      </c>
      <c r="B67" s="112" t="s">
        <v>1</v>
      </c>
      <c r="C67" s="163" t="s">
        <v>55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38"/>
      <c r="T67" s="138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20" t="s">
        <v>39</v>
      </c>
      <c r="B68" s="120" t="s">
        <v>40</v>
      </c>
      <c r="C68" s="125" t="s">
        <v>248</v>
      </c>
      <c r="D68" s="125" t="s">
        <v>249</v>
      </c>
      <c r="E68" s="125" t="s">
        <v>56</v>
      </c>
      <c r="F68" s="125" t="s">
        <v>57</v>
      </c>
      <c r="G68" s="125" t="s">
        <v>58</v>
      </c>
      <c r="H68" s="125" t="s">
        <v>59</v>
      </c>
      <c r="I68" s="125" t="s">
        <v>60</v>
      </c>
      <c r="J68" s="125" t="s">
        <v>61</v>
      </c>
      <c r="K68" s="125" t="s">
        <v>62</v>
      </c>
      <c r="L68" s="125" t="s">
        <v>63</v>
      </c>
      <c r="M68" s="125" t="s">
        <v>64</v>
      </c>
      <c r="N68" s="125" t="s">
        <v>65</v>
      </c>
      <c r="O68" s="125" t="s">
        <v>66</v>
      </c>
      <c r="P68" s="125" t="s">
        <v>67</v>
      </c>
      <c r="Q68" s="125" t="s">
        <v>68</v>
      </c>
      <c r="R68" s="126" t="s">
        <v>69</v>
      </c>
      <c r="S68" s="126" t="s">
        <v>222</v>
      </c>
      <c r="T68" s="139" t="s">
        <v>4</v>
      </c>
      <c r="U68" s="21"/>
      <c r="V68" s="21"/>
      <c r="W68" s="56" t="s">
        <v>78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67</v>
      </c>
      <c r="B69" s="11" t="str">
        <f>+B38</f>
        <v>Colmena Golden Cross</v>
      </c>
      <c r="C69" s="26">
        <f aca="true" t="shared" si="14" ref="C69:S69">C7+C38</f>
        <v>50805</v>
      </c>
      <c r="D69" s="26">
        <f t="shared" si="14"/>
        <v>15796</v>
      </c>
      <c r="E69" s="26">
        <f t="shared" si="14"/>
        <v>15966</v>
      </c>
      <c r="F69" s="26">
        <f t="shared" si="14"/>
        <v>22564</v>
      </c>
      <c r="G69" s="26">
        <f t="shared" si="14"/>
        <v>23793</v>
      </c>
      <c r="H69" s="26">
        <f t="shared" si="14"/>
        <v>20909</v>
      </c>
      <c r="I69" s="26">
        <f t="shared" si="14"/>
        <v>15947</v>
      </c>
      <c r="J69" s="26">
        <f t="shared" si="14"/>
        <v>15028</v>
      </c>
      <c r="K69" s="26">
        <f t="shared" si="14"/>
        <v>13757</v>
      </c>
      <c r="L69" s="26">
        <f t="shared" si="14"/>
        <v>10844</v>
      </c>
      <c r="M69" s="26">
        <f t="shared" si="14"/>
        <v>7454</v>
      </c>
      <c r="N69" s="26">
        <f t="shared" si="14"/>
        <v>4518</v>
      </c>
      <c r="O69" s="26">
        <f t="shared" si="14"/>
        <v>2562</v>
      </c>
      <c r="P69" s="26">
        <f t="shared" si="14"/>
        <v>1440</v>
      </c>
      <c r="Q69" s="26">
        <f t="shared" si="14"/>
        <v>899</v>
      </c>
      <c r="R69" s="26">
        <f t="shared" si="14"/>
        <v>508</v>
      </c>
      <c r="S69" s="26">
        <f t="shared" si="14"/>
        <v>0</v>
      </c>
      <c r="T69" s="26">
        <f aca="true" t="shared" si="15" ref="T69:T75">SUM(C69:S69)</f>
        <v>222790</v>
      </c>
      <c r="U69" s="21"/>
      <c r="V69" s="26"/>
      <c r="W69" s="21">
        <f aca="true" t="shared" si="16" ref="W69:W75">+T69-C69</f>
        <v>171985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78</v>
      </c>
      <c r="B70" s="11" t="str">
        <f aca="true" t="shared" si="17" ref="B70:B75">+B39</f>
        <v>Isapre Cruz Blanca S.A.</v>
      </c>
      <c r="C70" s="26">
        <f aca="true" t="shared" si="18" ref="C70:S70">C8+C39</f>
        <v>59221</v>
      </c>
      <c r="D70" s="26">
        <f t="shared" si="18"/>
        <v>21206</v>
      </c>
      <c r="E70" s="26">
        <f t="shared" si="18"/>
        <v>19732</v>
      </c>
      <c r="F70" s="26">
        <f t="shared" si="18"/>
        <v>22485</v>
      </c>
      <c r="G70" s="26">
        <f t="shared" si="18"/>
        <v>22308</v>
      </c>
      <c r="H70" s="26">
        <f t="shared" si="18"/>
        <v>23249</v>
      </c>
      <c r="I70" s="26">
        <f t="shared" si="18"/>
        <v>21185</v>
      </c>
      <c r="J70" s="26">
        <f t="shared" si="18"/>
        <v>20885</v>
      </c>
      <c r="K70" s="26">
        <f t="shared" si="18"/>
        <v>17608</v>
      </c>
      <c r="L70" s="26">
        <f t="shared" si="18"/>
        <v>13405</v>
      </c>
      <c r="M70" s="26">
        <f t="shared" si="18"/>
        <v>8317</v>
      </c>
      <c r="N70" s="26">
        <f t="shared" si="18"/>
        <v>4750</v>
      </c>
      <c r="O70" s="26">
        <f t="shared" si="18"/>
        <v>2492</v>
      </c>
      <c r="P70" s="26">
        <f t="shared" si="18"/>
        <v>1507</v>
      </c>
      <c r="Q70" s="26">
        <f t="shared" si="18"/>
        <v>732</v>
      </c>
      <c r="R70" s="26">
        <f t="shared" si="18"/>
        <v>452</v>
      </c>
      <c r="S70" s="26">
        <f t="shared" si="18"/>
        <v>0</v>
      </c>
      <c r="T70" s="26">
        <f t="shared" si="15"/>
        <v>259534</v>
      </c>
      <c r="U70" s="21"/>
      <c r="V70" s="26"/>
      <c r="W70" s="21">
        <f t="shared" si="16"/>
        <v>200313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80</v>
      </c>
      <c r="B71" s="11" t="str">
        <f t="shared" si="17"/>
        <v>Vida Tres</v>
      </c>
      <c r="C71" s="26">
        <f aca="true" t="shared" si="19" ref="C71:S71">C9+C40</f>
        <v>14464</v>
      </c>
      <c r="D71" s="26">
        <f t="shared" si="19"/>
        <v>5165</v>
      </c>
      <c r="E71" s="26">
        <f t="shared" si="19"/>
        <v>4383</v>
      </c>
      <c r="F71" s="26">
        <f t="shared" si="19"/>
        <v>4437</v>
      </c>
      <c r="G71" s="26">
        <f t="shared" si="19"/>
        <v>5035</v>
      </c>
      <c r="H71" s="26">
        <f t="shared" si="19"/>
        <v>6099</v>
      </c>
      <c r="I71" s="26">
        <f t="shared" si="19"/>
        <v>5449</v>
      </c>
      <c r="J71" s="26">
        <f t="shared" si="19"/>
        <v>4860</v>
      </c>
      <c r="K71" s="26">
        <f t="shared" si="19"/>
        <v>4162</v>
      </c>
      <c r="L71" s="26">
        <f t="shared" si="19"/>
        <v>3336</v>
      </c>
      <c r="M71" s="26">
        <f t="shared" si="19"/>
        <v>2711</v>
      </c>
      <c r="N71" s="26">
        <f t="shared" si="19"/>
        <v>1803</v>
      </c>
      <c r="O71" s="26">
        <f t="shared" si="19"/>
        <v>1048</v>
      </c>
      <c r="P71" s="26">
        <f t="shared" si="19"/>
        <v>800</v>
      </c>
      <c r="Q71" s="26">
        <f t="shared" si="19"/>
        <v>422</v>
      </c>
      <c r="R71" s="26">
        <f t="shared" si="19"/>
        <v>228</v>
      </c>
      <c r="S71" s="26">
        <f t="shared" si="19"/>
        <v>0</v>
      </c>
      <c r="T71" s="26">
        <f t="shared" si="15"/>
        <v>64402</v>
      </c>
      <c r="U71" s="21"/>
      <c r="V71" s="26"/>
      <c r="W71" s="21">
        <f t="shared" si="16"/>
        <v>49938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81</v>
      </c>
      <c r="B72" s="11" t="str">
        <f t="shared" si="17"/>
        <v>Ferrosalud</v>
      </c>
      <c r="C72" s="26">
        <f aca="true" t="shared" si="20" ref="C72:S72">C10+C41</f>
        <v>1812</v>
      </c>
      <c r="D72" s="26">
        <f t="shared" si="20"/>
        <v>686</v>
      </c>
      <c r="E72" s="26">
        <f t="shared" si="20"/>
        <v>546</v>
      </c>
      <c r="F72" s="26">
        <f t="shared" si="20"/>
        <v>548</v>
      </c>
      <c r="G72" s="26">
        <f t="shared" si="20"/>
        <v>612</v>
      </c>
      <c r="H72" s="26">
        <f t="shared" si="20"/>
        <v>726</v>
      </c>
      <c r="I72" s="26">
        <f t="shared" si="20"/>
        <v>752</v>
      </c>
      <c r="J72" s="26">
        <f t="shared" si="20"/>
        <v>634</v>
      </c>
      <c r="K72" s="26">
        <f t="shared" si="20"/>
        <v>565</v>
      </c>
      <c r="L72" s="26">
        <f t="shared" si="20"/>
        <v>537</v>
      </c>
      <c r="M72" s="26">
        <f t="shared" si="20"/>
        <v>334</v>
      </c>
      <c r="N72" s="26">
        <f t="shared" si="20"/>
        <v>141</v>
      </c>
      <c r="O72" s="26">
        <f t="shared" si="20"/>
        <v>59</v>
      </c>
      <c r="P72" s="26">
        <f t="shared" si="20"/>
        <v>27</v>
      </c>
      <c r="Q72" s="26">
        <f t="shared" si="20"/>
        <v>11</v>
      </c>
      <c r="R72" s="26">
        <f t="shared" si="20"/>
        <v>4</v>
      </c>
      <c r="S72" s="26">
        <f t="shared" si="20"/>
        <v>0</v>
      </c>
      <c r="T72" s="26">
        <f>SUM(C72:S72)</f>
        <v>7994</v>
      </c>
      <c r="U72" s="21"/>
      <c r="V72" s="26"/>
      <c r="W72" s="21">
        <f>+T72-C72</f>
        <v>6182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88</v>
      </c>
      <c r="B73" s="11" t="str">
        <f t="shared" si="17"/>
        <v>Mas Vida</v>
      </c>
      <c r="C73" s="26">
        <f aca="true" t="shared" si="21" ref="C73:S73">C11+C42</f>
        <v>45465</v>
      </c>
      <c r="D73" s="26">
        <f t="shared" si="21"/>
        <v>12000</v>
      </c>
      <c r="E73" s="26">
        <f t="shared" si="21"/>
        <v>9725</v>
      </c>
      <c r="F73" s="26">
        <f t="shared" si="21"/>
        <v>15015</v>
      </c>
      <c r="G73" s="26">
        <f t="shared" si="21"/>
        <v>20155</v>
      </c>
      <c r="H73" s="26">
        <f t="shared" si="21"/>
        <v>19503</v>
      </c>
      <c r="I73" s="26">
        <f t="shared" si="21"/>
        <v>14268</v>
      </c>
      <c r="J73" s="26">
        <f t="shared" si="21"/>
        <v>11711</v>
      </c>
      <c r="K73" s="26">
        <f t="shared" si="21"/>
        <v>8629</v>
      </c>
      <c r="L73" s="26">
        <f t="shared" si="21"/>
        <v>5206</v>
      </c>
      <c r="M73" s="26">
        <f t="shared" si="21"/>
        <v>1946</v>
      </c>
      <c r="N73" s="26">
        <f t="shared" si="21"/>
        <v>1000</v>
      </c>
      <c r="O73" s="26">
        <f t="shared" si="21"/>
        <v>458</v>
      </c>
      <c r="P73" s="26">
        <f t="shared" si="21"/>
        <v>319</v>
      </c>
      <c r="Q73" s="26">
        <f t="shared" si="21"/>
        <v>207</v>
      </c>
      <c r="R73" s="26">
        <f t="shared" si="21"/>
        <v>146</v>
      </c>
      <c r="S73" s="26">
        <f t="shared" si="21"/>
        <v>0</v>
      </c>
      <c r="T73" s="26">
        <f t="shared" si="15"/>
        <v>165753</v>
      </c>
      <c r="U73" s="21"/>
      <c r="V73" s="26"/>
      <c r="W73" s="21">
        <f t="shared" si="16"/>
        <v>120288</v>
      </c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99</v>
      </c>
      <c r="B74" s="11" t="str">
        <f t="shared" si="17"/>
        <v>Isapre Banmédica</v>
      </c>
      <c r="C74" s="26">
        <f aca="true" t="shared" si="22" ref="C74:S74">C12+C43</f>
        <v>63884</v>
      </c>
      <c r="D74" s="26">
        <f t="shared" si="22"/>
        <v>22604</v>
      </c>
      <c r="E74" s="26">
        <f t="shared" si="22"/>
        <v>20197</v>
      </c>
      <c r="F74" s="26">
        <f t="shared" si="22"/>
        <v>21963</v>
      </c>
      <c r="G74" s="26">
        <f t="shared" si="22"/>
        <v>21319</v>
      </c>
      <c r="H74" s="26">
        <f t="shared" si="22"/>
        <v>22284</v>
      </c>
      <c r="I74" s="26">
        <f t="shared" si="22"/>
        <v>21706</v>
      </c>
      <c r="J74" s="26">
        <f t="shared" si="22"/>
        <v>21104</v>
      </c>
      <c r="K74" s="26">
        <f t="shared" si="22"/>
        <v>17236</v>
      </c>
      <c r="L74" s="26">
        <f t="shared" si="22"/>
        <v>13937</v>
      </c>
      <c r="M74" s="26">
        <f t="shared" si="22"/>
        <v>9423</v>
      </c>
      <c r="N74" s="26">
        <f t="shared" si="22"/>
        <v>5908</v>
      </c>
      <c r="O74" s="26">
        <f t="shared" si="22"/>
        <v>3241</v>
      </c>
      <c r="P74" s="26">
        <f t="shared" si="22"/>
        <v>2254</v>
      </c>
      <c r="Q74" s="26">
        <f t="shared" si="22"/>
        <v>1398</v>
      </c>
      <c r="R74" s="26">
        <f t="shared" si="22"/>
        <v>1003</v>
      </c>
      <c r="S74" s="26">
        <f t="shared" si="22"/>
        <v>0</v>
      </c>
      <c r="T74" s="26">
        <f t="shared" si="15"/>
        <v>269461</v>
      </c>
      <c r="U74" s="21"/>
      <c r="V74" s="26"/>
      <c r="W74" s="21">
        <f t="shared" si="16"/>
        <v>205577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107</v>
      </c>
      <c r="B75" s="11" t="str">
        <f t="shared" si="17"/>
        <v>Consalud S.A.</v>
      </c>
      <c r="C75" s="26">
        <f aca="true" t="shared" si="23" ref="C75:S75">C13+C44</f>
        <v>62750</v>
      </c>
      <c r="D75" s="26">
        <f t="shared" si="23"/>
        <v>25280</v>
      </c>
      <c r="E75" s="26">
        <f t="shared" si="23"/>
        <v>23970</v>
      </c>
      <c r="F75" s="26">
        <f t="shared" si="23"/>
        <v>20470</v>
      </c>
      <c r="G75" s="26">
        <f t="shared" si="23"/>
        <v>18294</v>
      </c>
      <c r="H75" s="26">
        <f t="shared" si="23"/>
        <v>19860</v>
      </c>
      <c r="I75" s="26">
        <f t="shared" si="23"/>
        <v>20008</v>
      </c>
      <c r="J75" s="26">
        <f t="shared" si="23"/>
        <v>20939</v>
      </c>
      <c r="K75" s="26">
        <f t="shared" si="23"/>
        <v>18105</v>
      </c>
      <c r="L75" s="26">
        <f t="shared" si="23"/>
        <v>13735</v>
      </c>
      <c r="M75" s="26">
        <f t="shared" si="23"/>
        <v>8055</v>
      </c>
      <c r="N75" s="26">
        <f t="shared" si="23"/>
        <v>4361</v>
      </c>
      <c r="O75" s="26">
        <f t="shared" si="23"/>
        <v>3007</v>
      </c>
      <c r="P75" s="26">
        <f t="shared" si="23"/>
        <v>2039</v>
      </c>
      <c r="Q75" s="26">
        <f t="shared" si="23"/>
        <v>1172</v>
      </c>
      <c r="R75" s="26">
        <f t="shared" si="23"/>
        <v>871</v>
      </c>
      <c r="S75" s="26">
        <f t="shared" si="23"/>
        <v>0</v>
      </c>
      <c r="T75" s="26">
        <f t="shared" si="15"/>
        <v>262916</v>
      </c>
      <c r="U75" s="21"/>
      <c r="V75" s="26"/>
      <c r="W75" s="21">
        <f t="shared" si="16"/>
        <v>200166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11" t="s">
        <v>45</v>
      </c>
      <c r="C77" s="26">
        <f aca="true" t="shared" si="24" ref="C77:T77">SUM(C69:C76)</f>
        <v>298401</v>
      </c>
      <c r="D77" s="26">
        <f t="shared" si="24"/>
        <v>102737</v>
      </c>
      <c r="E77" s="26">
        <f t="shared" si="24"/>
        <v>94519</v>
      </c>
      <c r="F77" s="26">
        <f t="shared" si="24"/>
        <v>107482</v>
      </c>
      <c r="G77" s="26">
        <f t="shared" si="24"/>
        <v>111516</v>
      </c>
      <c r="H77" s="26">
        <f t="shared" si="24"/>
        <v>112630</v>
      </c>
      <c r="I77" s="26">
        <f t="shared" si="24"/>
        <v>99315</v>
      </c>
      <c r="J77" s="26">
        <f t="shared" si="24"/>
        <v>95161</v>
      </c>
      <c r="K77" s="26">
        <f t="shared" si="24"/>
        <v>80062</v>
      </c>
      <c r="L77" s="26">
        <f t="shared" si="24"/>
        <v>61000</v>
      </c>
      <c r="M77" s="26">
        <f t="shared" si="24"/>
        <v>38240</v>
      </c>
      <c r="N77" s="26">
        <f t="shared" si="24"/>
        <v>22481</v>
      </c>
      <c r="O77" s="26">
        <f t="shared" si="24"/>
        <v>12867</v>
      </c>
      <c r="P77" s="26">
        <f t="shared" si="24"/>
        <v>8386</v>
      </c>
      <c r="Q77" s="26">
        <f t="shared" si="24"/>
        <v>4841</v>
      </c>
      <c r="R77" s="26">
        <f t="shared" si="24"/>
        <v>3212</v>
      </c>
      <c r="S77" s="26">
        <f t="shared" si="24"/>
        <v>0</v>
      </c>
      <c r="T77" s="26">
        <f t="shared" si="24"/>
        <v>1252850</v>
      </c>
      <c r="U77" s="21">
        <v>0</v>
      </c>
      <c r="V77" s="26"/>
      <c r="W77" s="26">
        <f>SUM(W69:W75)</f>
        <v>954449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62</v>
      </c>
      <c r="B79" s="11" t="str">
        <f aca="true" t="shared" si="25" ref="B79:B84">+B48</f>
        <v>San Lorenzo</v>
      </c>
      <c r="C79" s="26">
        <f aca="true" t="shared" si="26" ref="C79:S79">C17+C48</f>
        <v>433</v>
      </c>
      <c r="D79" s="26">
        <f t="shared" si="26"/>
        <v>287</v>
      </c>
      <c r="E79" s="26">
        <f t="shared" si="26"/>
        <v>287</v>
      </c>
      <c r="F79" s="26">
        <f t="shared" si="26"/>
        <v>31</v>
      </c>
      <c r="G79" s="26">
        <f t="shared" si="26"/>
        <v>80</v>
      </c>
      <c r="H79" s="26">
        <f t="shared" si="26"/>
        <v>102</v>
      </c>
      <c r="I79" s="26">
        <f t="shared" si="26"/>
        <v>124</v>
      </c>
      <c r="J79" s="26">
        <f t="shared" si="26"/>
        <v>254</v>
      </c>
      <c r="K79" s="26">
        <f t="shared" si="26"/>
        <v>308</v>
      </c>
      <c r="L79" s="26">
        <f t="shared" si="26"/>
        <v>243</v>
      </c>
      <c r="M79" s="26">
        <f t="shared" si="26"/>
        <v>110</v>
      </c>
      <c r="N79" s="26">
        <f t="shared" si="26"/>
        <v>44</v>
      </c>
      <c r="O79" s="26">
        <f t="shared" si="26"/>
        <v>19</v>
      </c>
      <c r="P79" s="26">
        <f t="shared" si="26"/>
        <v>19</v>
      </c>
      <c r="Q79" s="26">
        <f t="shared" si="26"/>
        <v>25</v>
      </c>
      <c r="R79" s="26">
        <f t="shared" si="26"/>
        <v>24</v>
      </c>
      <c r="S79" s="26">
        <f t="shared" si="26"/>
        <v>0</v>
      </c>
      <c r="T79" s="26">
        <f aca="true" t="shared" si="27" ref="T79:T84">SUM(C79:S79)</f>
        <v>2390</v>
      </c>
      <c r="U79" s="21"/>
      <c r="V79" s="26"/>
      <c r="W79" s="21">
        <f aca="true" t="shared" si="28" ref="W79:W84">+T79-C79</f>
        <v>1957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63</v>
      </c>
      <c r="B80" s="11" t="str">
        <f t="shared" si="25"/>
        <v>Fusat Ltda.</v>
      </c>
      <c r="C80" s="26">
        <f aca="true" t="shared" si="29" ref="C80:S80">C18+C49</f>
        <v>3006</v>
      </c>
      <c r="D80" s="26">
        <f t="shared" si="29"/>
        <v>1500</v>
      </c>
      <c r="E80" s="26">
        <f t="shared" si="29"/>
        <v>1202</v>
      </c>
      <c r="F80" s="26">
        <f t="shared" si="29"/>
        <v>702</v>
      </c>
      <c r="G80" s="26">
        <f t="shared" si="29"/>
        <v>727</v>
      </c>
      <c r="H80" s="26">
        <f t="shared" si="29"/>
        <v>855</v>
      </c>
      <c r="I80" s="26">
        <f t="shared" si="29"/>
        <v>943</v>
      </c>
      <c r="J80" s="26">
        <f t="shared" si="29"/>
        <v>1099</v>
      </c>
      <c r="K80" s="26">
        <f t="shared" si="29"/>
        <v>1471</v>
      </c>
      <c r="L80" s="26">
        <f t="shared" si="29"/>
        <v>1748</v>
      </c>
      <c r="M80" s="26">
        <f t="shared" si="29"/>
        <v>1378</v>
      </c>
      <c r="N80" s="26">
        <f t="shared" si="29"/>
        <v>857</v>
      </c>
      <c r="O80" s="26">
        <f t="shared" si="29"/>
        <v>442</v>
      </c>
      <c r="P80" s="26">
        <f t="shared" si="29"/>
        <v>241</v>
      </c>
      <c r="Q80" s="26">
        <f t="shared" si="29"/>
        <v>164</v>
      </c>
      <c r="R80" s="26">
        <f t="shared" si="29"/>
        <v>156</v>
      </c>
      <c r="S80" s="26">
        <f t="shared" si="29"/>
        <v>0</v>
      </c>
      <c r="T80" s="26">
        <f t="shared" si="27"/>
        <v>16491</v>
      </c>
      <c r="U80" s="21"/>
      <c r="V80" s="26"/>
      <c r="W80" s="21">
        <f t="shared" si="28"/>
        <v>13485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65</v>
      </c>
      <c r="B81" s="11" t="str">
        <f t="shared" si="25"/>
        <v>Chuquicamata</v>
      </c>
      <c r="C81" s="26">
        <f aca="true" t="shared" si="30" ref="C81:S81">C19+C50</f>
        <v>4483</v>
      </c>
      <c r="D81" s="26">
        <f t="shared" si="30"/>
        <v>2352</v>
      </c>
      <c r="E81" s="26">
        <f t="shared" si="30"/>
        <v>1938</v>
      </c>
      <c r="F81" s="26">
        <f t="shared" si="30"/>
        <v>613</v>
      </c>
      <c r="G81" s="26">
        <f t="shared" si="30"/>
        <v>767</v>
      </c>
      <c r="H81" s="26">
        <f t="shared" si="30"/>
        <v>976</v>
      </c>
      <c r="I81" s="26">
        <f t="shared" si="30"/>
        <v>1331</v>
      </c>
      <c r="J81" s="26">
        <f t="shared" si="30"/>
        <v>1713</v>
      </c>
      <c r="K81" s="26">
        <f t="shared" si="30"/>
        <v>1571</v>
      </c>
      <c r="L81" s="26">
        <f t="shared" si="30"/>
        <v>1354</v>
      </c>
      <c r="M81" s="26">
        <f t="shared" si="30"/>
        <v>873</v>
      </c>
      <c r="N81" s="26">
        <f t="shared" si="30"/>
        <v>412</v>
      </c>
      <c r="O81" s="26">
        <f t="shared" si="30"/>
        <v>179</v>
      </c>
      <c r="P81" s="26">
        <f t="shared" si="30"/>
        <v>167</v>
      </c>
      <c r="Q81" s="26">
        <f t="shared" si="30"/>
        <v>121</v>
      </c>
      <c r="R81" s="26">
        <f t="shared" si="30"/>
        <v>109</v>
      </c>
      <c r="S81" s="26">
        <f t="shared" si="30"/>
        <v>0</v>
      </c>
      <c r="T81" s="26">
        <f t="shared" si="27"/>
        <v>18959</v>
      </c>
      <c r="U81" s="21"/>
      <c r="V81" s="26"/>
      <c r="W81" s="21">
        <f t="shared" si="28"/>
        <v>14476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68</v>
      </c>
      <c r="B82" s="11" t="str">
        <f t="shared" si="25"/>
        <v>Río Blanco</v>
      </c>
      <c r="C82" s="26">
        <f aca="true" t="shared" si="31" ref="C82:S82">C20+C51</f>
        <v>792</v>
      </c>
      <c r="D82" s="26">
        <f t="shared" si="31"/>
        <v>361</v>
      </c>
      <c r="E82" s="26">
        <f t="shared" si="31"/>
        <v>277</v>
      </c>
      <c r="F82" s="26">
        <f t="shared" si="31"/>
        <v>89</v>
      </c>
      <c r="G82" s="26">
        <f t="shared" si="31"/>
        <v>205</v>
      </c>
      <c r="H82" s="26">
        <f t="shared" si="31"/>
        <v>210</v>
      </c>
      <c r="I82" s="26">
        <f t="shared" si="31"/>
        <v>227</v>
      </c>
      <c r="J82" s="26">
        <f t="shared" si="31"/>
        <v>234</v>
      </c>
      <c r="K82" s="26">
        <f t="shared" si="31"/>
        <v>238</v>
      </c>
      <c r="L82" s="26">
        <f t="shared" si="31"/>
        <v>222</v>
      </c>
      <c r="M82" s="26">
        <f t="shared" si="31"/>
        <v>185</v>
      </c>
      <c r="N82" s="26">
        <f t="shared" si="31"/>
        <v>73</v>
      </c>
      <c r="O82" s="26">
        <f t="shared" si="31"/>
        <v>43</v>
      </c>
      <c r="P82" s="26">
        <f t="shared" si="31"/>
        <v>22</v>
      </c>
      <c r="Q82" s="26">
        <f t="shared" si="31"/>
        <v>19</v>
      </c>
      <c r="R82" s="26">
        <f t="shared" si="31"/>
        <v>29</v>
      </c>
      <c r="S82" s="26">
        <f t="shared" si="31"/>
        <v>0</v>
      </c>
      <c r="T82" s="26">
        <f t="shared" si="27"/>
        <v>3226</v>
      </c>
      <c r="U82" s="21"/>
      <c r="V82" s="26"/>
      <c r="W82" s="21">
        <f t="shared" si="28"/>
        <v>2434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76</v>
      </c>
      <c r="B83" s="11" t="str">
        <f t="shared" si="25"/>
        <v>Isapre Fundación</v>
      </c>
      <c r="C83" s="26">
        <f aca="true" t="shared" si="32" ref="C83:S83">C21+C52</f>
        <v>2283</v>
      </c>
      <c r="D83" s="26">
        <f t="shared" si="32"/>
        <v>951</v>
      </c>
      <c r="E83" s="26">
        <f t="shared" si="32"/>
        <v>933</v>
      </c>
      <c r="F83" s="26">
        <f t="shared" si="32"/>
        <v>776</v>
      </c>
      <c r="G83" s="26">
        <f t="shared" si="32"/>
        <v>719</v>
      </c>
      <c r="H83" s="26">
        <f t="shared" si="32"/>
        <v>811</v>
      </c>
      <c r="I83" s="26">
        <f t="shared" si="32"/>
        <v>805</v>
      </c>
      <c r="J83" s="26">
        <f t="shared" si="32"/>
        <v>753</v>
      </c>
      <c r="K83" s="26">
        <f t="shared" si="32"/>
        <v>743</v>
      </c>
      <c r="L83" s="26">
        <f t="shared" si="32"/>
        <v>1027</v>
      </c>
      <c r="M83" s="26">
        <f t="shared" si="32"/>
        <v>1218</v>
      </c>
      <c r="N83" s="26">
        <f t="shared" si="32"/>
        <v>890</v>
      </c>
      <c r="O83" s="26">
        <f t="shared" si="32"/>
        <v>639</v>
      </c>
      <c r="P83" s="26">
        <f t="shared" si="32"/>
        <v>632</v>
      </c>
      <c r="Q83" s="26">
        <f t="shared" si="32"/>
        <v>640</v>
      </c>
      <c r="R83" s="26">
        <f t="shared" si="32"/>
        <v>680</v>
      </c>
      <c r="S83" s="26">
        <f t="shared" si="32"/>
        <v>0</v>
      </c>
      <c r="T83" s="26">
        <f t="shared" si="27"/>
        <v>14500</v>
      </c>
      <c r="U83" s="21"/>
      <c r="V83" s="26"/>
      <c r="W83" s="21">
        <f t="shared" si="28"/>
        <v>12217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94</v>
      </c>
      <c r="B84" s="11" t="str">
        <f t="shared" si="25"/>
        <v>Cruz del Norte</v>
      </c>
      <c r="C84" s="26">
        <f aca="true" t="shared" si="33" ref="C84:S84">C22+C53</f>
        <v>564</v>
      </c>
      <c r="D84" s="26">
        <f t="shared" si="33"/>
        <v>221</v>
      </c>
      <c r="E84" s="26">
        <f t="shared" si="33"/>
        <v>96</v>
      </c>
      <c r="F84" s="26">
        <f t="shared" si="33"/>
        <v>72</v>
      </c>
      <c r="G84" s="26">
        <f t="shared" si="33"/>
        <v>89</v>
      </c>
      <c r="H84" s="26">
        <f t="shared" si="33"/>
        <v>126</v>
      </c>
      <c r="I84" s="26">
        <f t="shared" si="33"/>
        <v>135</v>
      </c>
      <c r="J84" s="26">
        <f t="shared" si="33"/>
        <v>186</v>
      </c>
      <c r="K84" s="26">
        <f t="shared" si="33"/>
        <v>123</v>
      </c>
      <c r="L84" s="26">
        <f t="shared" si="33"/>
        <v>112</v>
      </c>
      <c r="M84" s="26">
        <f t="shared" si="33"/>
        <v>47</v>
      </c>
      <c r="N84" s="26">
        <f t="shared" si="33"/>
        <v>14</v>
      </c>
      <c r="O84" s="26">
        <f t="shared" si="33"/>
        <v>9</v>
      </c>
      <c r="P84" s="26">
        <f t="shared" si="33"/>
        <v>8</v>
      </c>
      <c r="Q84" s="26">
        <f t="shared" si="33"/>
        <v>2</v>
      </c>
      <c r="R84" s="26">
        <f t="shared" si="33"/>
        <v>2</v>
      </c>
      <c r="S84" s="26">
        <f t="shared" si="33"/>
        <v>0</v>
      </c>
      <c r="T84" s="26">
        <f t="shared" si="27"/>
        <v>1806</v>
      </c>
      <c r="U84" s="21"/>
      <c r="V84" s="26"/>
      <c r="W84" s="21">
        <f t="shared" si="28"/>
        <v>1242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11"/>
      <c r="B86" s="11" t="s">
        <v>51</v>
      </c>
      <c r="C86" s="26">
        <f aca="true" t="shared" si="34" ref="C86:T86">SUM(C79:C84)</f>
        <v>11561</v>
      </c>
      <c r="D86" s="26">
        <f>SUM(D79:D84)</f>
        <v>5672</v>
      </c>
      <c r="E86" s="26">
        <f t="shared" si="34"/>
        <v>4733</v>
      </c>
      <c r="F86" s="26">
        <f t="shared" si="34"/>
        <v>2283</v>
      </c>
      <c r="G86" s="26">
        <f t="shared" si="34"/>
        <v>2587</v>
      </c>
      <c r="H86" s="26">
        <f t="shared" si="34"/>
        <v>3080</v>
      </c>
      <c r="I86" s="26">
        <f t="shared" si="34"/>
        <v>3565</v>
      </c>
      <c r="J86" s="26">
        <f t="shared" si="34"/>
        <v>4239</v>
      </c>
      <c r="K86" s="26">
        <f t="shared" si="34"/>
        <v>4454</v>
      </c>
      <c r="L86" s="26">
        <f t="shared" si="34"/>
        <v>4706</v>
      </c>
      <c r="M86" s="26">
        <f t="shared" si="34"/>
        <v>3811</v>
      </c>
      <c r="N86" s="26">
        <f t="shared" si="34"/>
        <v>2290</v>
      </c>
      <c r="O86" s="26">
        <f t="shared" si="34"/>
        <v>1331</v>
      </c>
      <c r="P86" s="26">
        <f t="shared" si="34"/>
        <v>1089</v>
      </c>
      <c r="Q86" s="26">
        <f t="shared" si="34"/>
        <v>971</v>
      </c>
      <c r="R86" s="26">
        <f t="shared" si="34"/>
        <v>1000</v>
      </c>
      <c r="S86" s="26">
        <f t="shared" si="34"/>
        <v>0</v>
      </c>
      <c r="T86" s="26">
        <f t="shared" si="34"/>
        <v>57372</v>
      </c>
      <c r="U86" s="21">
        <v>0</v>
      </c>
      <c r="V86" s="26"/>
      <c r="W86" s="26">
        <f>SUM(W79:W84)</f>
        <v>45811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"/>
      <c r="V87" s="26"/>
      <c r="W87" s="26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5"/>
      <c r="B88" s="15" t="s">
        <v>52</v>
      </c>
      <c r="C88" s="26">
        <f aca="true" t="shared" si="35" ref="C88:T88">C77+C86</f>
        <v>309962</v>
      </c>
      <c r="D88" s="26">
        <f>D77+D86</f>
        <v>108409</v>
      </c>
      <c r="E88" s="26">
        <f t="shared" si="35"/>
        <v>99252</v>
      </c>
      <c r="F88" s="26">
        <f t="shared" si="35"/>
        <v>109765</v>
      </c>
      <c r="G88" s="26">
        <f t="shared" si="35"/>
        <v>114103</v>
      </c>
      <c r="H88" s="26">
        <f t="shared" si="35"/>
        <v>115710</v>
      </c>
      <c r="I88" s="26">
        <f t="shared" si="35"/>
        <v>102880</v>
      </c>
      <c r="J88" s="26">
        <f t="shared" si="35"/>
        <v>99400</v>
      </c>
      <c r="K88" s="26">
        <f t="shared" si="35"/>
        <v>84516</v>
      </c>
      <c r="L88" s="26">
        <f t="shared" si="35"/>
        <v>65706</v>
      </c>
      <c r="M88" s="26">
        <f t="shared" si="35"/>
        <v>42051</v>
      </c>
      <c r="N88" s="26">
        <f t="shared" si="35"/>
        <v>24771</v>
      </c>
      <c r="O88" s="26">
        <f t="shared" si="35"/>
        <v>14198</v>
      </c>
      <c r="P88" s="26">
        <f t="shared" si="35"/>
        <v>9475</v>
      </c>
      <c r="Q88" s="26">
        <f t="shared" si="35"/>
        <v>5812</v>
      </c>
      <c r="R88" s="26">
        <f t="shared" si="35"/>
        <v>4212</v>
      </c>
      <c r="S88" s="26">
        <f t="shared" si="35"/>
        <v>0</v>
      </c>
      <c r="T88" s="26">
        <f t="shared" si="35"/>
        <v>1310222</v>
      </c>
      <c r="U88" s="21">
        <v>0</v>
      </c>
      <c r="V88" s="26"/>
      <c r="W88" s="26">
        <f>W77+W86</f>
        <v>1000260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2" thickBot="1">
      <c r="A90" s="27"/>
      <c r="B90" s="27" t="s">
        <v>53</v>
      </c>
      <c r="C90" s="51">
        <f aca="true" t="shared" si="36" ref="C90:S90">(C88/$T88)</f>
        <v>0.2365721228921511</v>
      </c>
      <c r="D90" s="51">
        <f>(D88/$T88)</f>
        <v>0.0827409400849627</v>
      </c>
      <c r="E90" s="51">
        <f t="shared" si="36"/>
        <v>0.0757520481261954</v>
      </c>
      <c r="F90" s="51">
        <f t="shared" si="36"/>
        <v>0.08377587920215047</v>
      </c>
      <c r="G90" s="51">
        <f t="shared" si="36"/>
        <v>0.08708676850182641</v>
      </c>
      <c r="H90" s="51">
        <f t="shared" si="36"/>
        <v>0.08831327820781516</v>
      </c>
      <c r="I90" s="51">
        <f t="shared" si="36"/>
        <v>0.07852104452527892</v>
      </c>
      <c r="J90" s="51">
        <f t="shared" si="36"/>
        <v>0.07586500608293861</v>
      </c>
      <c r="K90" s="51">
        <f t="shared" si="36"/>
        <v>0.06450509913587163</v>
      </c>
      <c r="L90" s="51">
        <f t="shared" si="36"/>
        <v>0.050148753417359804</v>
      </c>
      <c r="M90" s="51">
        <f t="shared" si="36"/>
        <v>0.03209456107438281</v>
      </c>
      <c r="N90" s="51">
        <f t="shared" si="36"/>
        <v>0.01890595639517578</v>
      </c>
      <c r="O90" s="51">
        <f t="shared" si="36"/>
        <v>0.010836331552973465</v>
      </c>
      <c r="P90" s="51">
        <f t="shared" si="36"/>
        <v>0.0072315989198777</v>
      </c>
      <c r="Q90" s="51">
        <f t="shared" si="36"/>
        <v>0.004435889490483292</v>
      </c>
      <c r="R90" s="51">
        <f t="shared" si="36"/>
        <v>0.0032147223905567147</v>
      </c>
      <c r="S90" s="51">
        <f t="shared" si="36"/>
        <v>0</v>
      </c>
      <c r="T90" s="51">
        <f>SUM(C90:R90)</f>
        <v>1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2:256" ht="11.25">
      <c r="B91" s="11" t="str">
        <f>+'Cartera masculina por edad'!B29</f>
        <v>Fuente: Superintendencia de Salud, Archivo Maestro de Beneficiarios.</v>
      </c>
      <c r="C91" s="13"/>
      <c r="D91" s="13"/>
      <c r="E91" s="13"/>
      <c r="F91" s="13"/>
      <c r="G91" s="13"/>
      <c r="H91" s="13"/>
      <c r="I91" s="13"/>
      <c r="J91" s="13"/>
      <c r="K91" s="13"/>
      <c r="L91" s="53" t="s">
        <v>1</v>
      </c>
      <c r="M91" s="53" t="s">
        <v>1</v>
      </c>
      <c r="N91" s="53" t="s">
        <v>1</v>
      </c>
      <c r="O91" s="53" t="s">
        <v>1</v>
      </c>
      <c r="P91" s="13"/>
      <c r="Q91" s="13"/>
      <c r="R91" s="53" t="s">
        <v>1</v>
      </c>
      <c r="S91" s="53"/>
      <c r="T91" s="53" t="s">
        <v>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+'Cartera masculina por edad'!B30</f>
        <v>(*) Son aquellos datos que no presentan información en el campo edad.</v>
      </c>
      <c r="C92" s="4"/>
      <c r="D92" s="4"/>
      <c r="E92" s="4"/>
      <c r="F92" s="4"/>
      <c r="G92" s="4"/>
      <c r="H92" s="4"/>
      <c r="I92" s="4"/>
      <c r="J92" s="4"/>
      <c r="K92" s="4"/>
      <c r="L92" s="11" t="s">
        <v>1</v>
      </c>
      <c r="M92" s="11" t="s">
        <v>1</v>
      </c>
      <c r="N92" s="11" t="s">
        <v>1</v>
      </c>
      <c r="O92" s="11" t="s">
        <v>1</v>
      </c>
      <c r="P92" s="4"/>
      <c r="Q92" s="4"/>
      <c r="R92" s="11" t="s">
        <v>1</v>
      </c>
      <c r="S92" s="11"/>
      <c r="T92" s="11" t="s">
        <v>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ht="11.25"/>
    <row r="94" spans="1:20" ht="15">
      <c r="A94" s="153" t="s">
        <v>231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sheetProtection/>
  <mergeCells count="13">
    <mergeCell ref="B3:T3"/>
    <mergeCell ref="C5:R5"/>
    <mergeCell ref="B33:T33"/>
    <mergeCell ref="A94:T94"/>
    <mergeCell ref="A63:T63"/>
    <mergeCell ref="A32:T32"/>
    <mergeCell ref="A1:T1"/>
    <mergeCell ref="C67:R67"/>
    <mergeCell ref="B34:T34"/>
    <mergeCell ref="C36:R36"/>
    <mergeCell ref="B64:T64"/>
    <mergeCell ref="B65:T65"/>
    <mergeCell ref="B2:T2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6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3.69921875" style="1" bestFit="1" customWidth="1"/>
    <col min="2" max="2" width="19.3984375" style="1" customWidth="1"/>
    <col min="3" max="3" width="11.09765625" style="1" bestFit="1" customWidth="1"/>
    <col min="4" max="4" width="7" style="1" customWidth="1"/>
    <col min="5" max="5" width="7" style="1" bestFit="1" customWidth="1"/>
    <col min="6" max="6" width="6.09765625" style="1" bestFit="1" customWidth="1"/>
    <col min="7" max="7" width="6.59765625" style="1" customWidth="1"/>
    <col min="8" max="9" width="6.09765625" style="1" bestFit="1" customWidth="1"/>
    <col min="10" max="10" width="6" style="1" bestFit="1" customWidth="1"/>
    <col min="11" max="11" width="5.8984375" style="1" bestFit="1" customWidth="1"/>
    <col min="12" max="13" width="7.19921875" style="1" bestFit="1" customWidth="1"/>
    <col min="14" max="14" width="7.69921875" style="1" bestFit="1" customWidth="1"/>
    <col min="15" max="15" width="7.19921875" style="1" bestFit="1" customWidth="1"/>
    <col min="16" max="18" width="6.19921875" style="1" bestFit="1" customWidth="1"/>
    <col min="19" max="19" width="6.5" style="1" customWidth="1"/>
    <col min="20" max="20" width="8" style="1" bestFit="1" customWidth="1"/>
    <col min="21" max="21" width="6.8984375" style="1" bestFit="1" customWidth="1"/>
    <col min="22" max="22" width="10.09765625" style="1" hidden="1" customWidth="1"/>
    <col min="23" max="23" width="12.09765625" style="1" hidden="1" customWidth="1"/>
    <col min="24" max="24" width="13" style="1" hidden="1" customWidth="1"/>
    <col min="25" max="25" width="9.19921875" style="1" hidden="1" customWidth="1"/>
    <col min="26" max="27" width="0" style="1" hidden="1" customWidth="1"/>
    <col min="28" max="28" width="8.59765625" style="1" hidden="1" customWidth="1"/>
    <col min="29" max="16384" width="0" style="1" hidden="1" customWidth="1"/>
  </cols>
  <sheetData>
    <row r="1" spans="1:20" ht="15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56" ht="13.5">
      <c r="A2" s="44"/>
      <c r="B2" s="154" t="s">
        <v>79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44"/>
      <c r="V2" s="21"/>
      <c r="W2" s="21"/>
      <c r="X2" s="4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4" t="s">
        <v>267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"/>
      <c r="V3" s="21"/>
      <c r="W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 customHeight="1">
      <c r="A5" s="112" t="s">
        <v>1</v>
      </c>
      <c r="B5" s="112" t="s">
        <v>1</v>
      </c>
      <c r="C5" s="163" t="s">
        <v>55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 t="s">
        <v>222</v>
      </c>
      <c r="T5" s="166" t="s">
        <v>4</v>
      </c>
      <c r="U5" s="45"/>
      <c r="V5" s="21"/>
      <c r="W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248</v>
      </c>
      <c r="D6" s="125" t="s">
        <v>249</v>
      </c>
      <c r="E6" s="125" t="s">
        <v>56</v>
      </c>
      <c r="F6" s="125" t="s">
        <v>57</v>
      </c>
      <c r="G6" s="125" t="s">
        <v>58</v>
      </c>
      <c r="H6" s="125" t="s">
        <v>59</v>
      </c>
      <c r="I6" s="125" t="s">
        <v>60</v>
      </c>
      <c r="J6" s="125" t="s">
        <v>61</v>
      </c>
      <c r="K6" s="125" t="s">
        <v>62</v>
      </c>
      <c r="L6" s="125" t="s">
        <v>63</v>
      </c>
      <c r="M6" s="125" t="s">
        <v>64</v>
      </c>
      <c r="N6" s="125" t="s">
        <v>65</v>
      </c>
      <c r="O6" s="125" t="s">
        <v>66</v>
      </c>
      <c r="P6" s="125" t="s">
        <v>67</v>
      </c>
      <c r="Q6" s="125" t="s">
        <v>68</v>
      </c>
      <c r="R6" s="126" t="s">
        <v>69</v>
      </c>
      <c r="S6" s="165"/>
      <c r="T6" s="167"/>
      <c r="U6" s="46"/>
      <c r="V6" s="21" t="s">
        <v>80</v>
      </c>
      <c r="W6" s="47" t="s">
        <v>81</v>
      </c>
      <c r="X6" s="48" t="s">
        <v>82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+'Cartera femenina por edad'!B7</f>
        <v>Colmena Golden Cross</v>
      </c>
      <c r="C7" s="23">
        <f>'Cartera masculina por edad'!C7+'Cartera femenina por edad'!C7</f>
        <v>74</v>
      </c>
      <c r="D7" s="23">
        <f>'Cartera masculina por edad'!D7+'Cartera femenina por edad'!D7</f>
        <v>305</v>
      </c>
      <c r="E7" s="23">
        <f>'Cartera masculina por edad'!E7+'Cartera femenina por edad'!E7</f>
        <v>6246</v>
      </c>
      <c r="F7" s="23">
        <f>'Cartera masculina por edad'!F7+'Cartera femenina por edad'!F7</f>
        <v>33258</v>
      </c>
      <c r="G7" s="23">
        <f>'Cartera masculina por edad'!G7+'Cartera femenina por edad'!G7</f>
        <v>40552</v>
      </c>
      <c r="H7" s="23">
        <f>'Cartera masculina por edad'!H7+'Cartera femenina por edad'!H7</f>
        <v>35951</v>
      </c>
      <c r="I7" s="23">
        <f>'Cartera masculina por edad'!I7+'Cartera femenina por edad'!I7</f>
        <v>26476</v>
      </c>
      <c r="J7" s="23">
        <f>'Cartera masculina por edad'!J7+'Cartera femenina por edad'!J7</f>
        <v>23029</v>
      </c>
      <c r="K7" s="23">
        <f>'Cartera masculina por edad'!K7+'Cartera femenina por edad'!K7</f>
        <v>19719</v>
      </c>
      <c r="L7" s="23">
        <f>'Cartera masculina por edad'!L7+'Cartera femenina por edad'!L7</f>
        <v>15300</v>
      </c>
      <c r="M7" s="23">
        <f>'Cartera masculina por edad'!M7+'Cartera femenina por edad'!M7</f>
        <v>10947</v>
      </c>
      <c r="N7" s="23">
        <f>'Cartera masculina por edad'!N7+'Cartera femenina por edad'!N7</f>
        <v>6708</v>
      </c>
      <c r="O7" s="23">
        <f>'Cartera masculina por edad'!O7+'Cartera femenina por edad'!O7</f>
        <v>3670</v>
      </c>
      <c r="P7" s="23">
        <f>'Cartera masculina por edad'!P7+'Cartera femenina por edad'!P7</f>
        <v>2106</v>
      </c>
      <c r="Q7" s="23">
        <f>'Cartera masculina por edad'!Q7+'Cartera femenina por edad'!Q7</f>
        <v>1259</v>
      </c>
      <c r="R7" s="23">
        <f>'Cartera masculina por edad'!R7+'Cartera femenina por edad'!R7</f>
        <v>618</v>
      </c>
      <c r="S7" s="23">
        <f>'Cartera masculina por edad'!S7+'Cartera femenina por edad'!S7</f>
        <v>0</v>
      </c>
      <c r="T7" s="26">
        <f aca="true" t="shared" si="0" ref="T7:T13">SUM(C7:S7)</f>
        <v>226218</v>
      </c>
      <c r="U7" s="26"/>
      <c r="V7" s="13"/>
      <c r="W7" s="13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+'Cartera femenina por edad'!B8</f>
        <v>Isapre Cruz Blanca S.A.</v>
      </c>
      <c r="C8" s="23">
        <f>'Cartera masculina por edad'!C8+'Cartera femenina por edad'!C8</f>
        <v>231</v>
      </c>
      <c r="D8" s="23">
        <f>'Cartera masculina por edad'!D8+'Cartera femenina por edad'!D8</f>
        <v>1172</v>
      </c>
      <c r="E8" s="23">
        <f>'Cartera masculina por edad'!E8+'Cartera femenina por edad'!E8</f>
        <v>12412</v>
      </c>
      <c r="F8" s="23">
        <f>'Cartera masculina por edad'!F8+'Cartera femenina por edad'!F8</f>
        <v>35958</v>
      </c>
      <c r="G8" s="23">
        <f>'Cartera masculina por edad'!G8+'Cartera femenina por edad'!G8</f>
        <v>41535</v>
      </c>
      <c r="H8" s="23">
        <f>'Cartera masculina por edad'!H8+'Cartera femenina por edad'!H8</f>
        <v>40804</v>
      </c>
      <c r="I8" s="23">
        <f>'Cartera masculina por edad'!I8+'Cartera femenina por edad'!I8</f>
        <v>34547</v>
      </c>
      <c r="J8" s="23">
        <f>'Cartera masculina por edad'!J8+'Cartera femenina por edad'!J8</f>
        <v>31570</v>
      </c>
      <c r="K8" s="23">
        <f>'Cartera masculina por edad'!K8+'Cartera femenina por edad'!K8</f>
        <v>25711</v>
      </c>
      <c r="L8" s="23">
        <f>'Cartera masculina por edad'!L8+'Cartera femenina por edad'!L8</f>
        <v>19317</v>
      </c>
      <c r="M8" s="23">
        <f>'Cartera masculina por edad'!M8+'Cartera femenina por edad'!M8</f>
        <v>12965</v>
      </c>
      <c r="N8" s="23">
        <f>'Cartera masculina por edad'!N8+'Cartera femenina por edad'!N8</f>
        <v>7045</v>
      </c>
      <c r="O8" s="23">
        <f>'Cartera masculina por edad'!O8+'Cartera femenina por edad'!O8</f>
        <v>3481</v>
      </c>
      <c r="P8" s="23">
        <f>'Cartera masculina por edad'!P8+'Cartera femenina por edad'!P8</f>
        <v>2173</v>
      </c>
      <c r="Q8" s="23">
        <f>'Cartera masculina por edad'!Q8+'Cartera femenina por edad'!Q8</f>
        <v>994</v>
      </c>
      <c r="R8" s="23">
        <f>'Cartera masculina por edad'!R8+'Cartera femenina por edad'!R8</f>
        <v>484</v>
      </c>
      <c r="S8" s="23">
        <f>'Cartera masculina por edad'!S8+'Cartera femenina por edad'!S8</f>
        <v>0</v>
      </c>
      <c r="T8" s="26">
        <f t="shared" si="0"/>
        <v>270399</v>
      </c>
      <c r="U8" s="26"/>
      <c r="V8" s="13"/>
      <c r="W8" s="1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+'Cartera femenina por edad'!B9</f>
        <v>Vida Tres</v>
      </c>
      <c r="C9" s="23">
        <f>'Cartera masculina por edad'!C9+'Cartera femenina por edad'!C9</f>
        <v>15</v>
      </c>
      <c r="D9" s="23">
        <f>'Cartera masculina por edad'!D9+'Cartera femenina por edad'!D9</f>
        <v>118</v>
      </c>
      <c r="E9" s="23">
        <f>'Cartera masculina por edad'!E9+'Cartera femenina por edad'!E9</f>
        <v>1328</v>
      </c>
      <c r="F9" s="23">
        <f>'Cartera masculina por edad'!F9+'Cartera femenina por edad'!F9</f>
        <v>6669</v>
      </c>
      <c r="G9" s="23">
        <f>'Cartera masculina por edad'!G9+'Cartera femenina por edad'!G9</f>
        <v>9470</v>
      </c>
      <c r="H9" s="23">
        <f>'Cartera masculina por edad'!H9+'Cartera femenina por edad'!H9</f>
        <v>10909</v>
      </c>
      <c r="I9" s="23">
        <f>'Cartera masculina por edad'!I9+'Cartera femenina por edad'!I9</f>
        <v>9497</v>
      </c>
      <c r="J9" s="23">
        <f>'Cartera masculina por edad'!J9+'Cartera femenina por edad'!J9</f>
        <v>8152</v>
      </c>
      <c r="K9" s="23">
        <f>'Cartera masculina por edad'!K9+'Cartera femenina por edad'!K9</f>
        <v>6671</v>
      </c>
      <c r="L9" s="23">
        <f>'Cartera masculina por edad'!L9+'Cartera femenina por edad'!L9</f>
        <v>5116</v>
      </c>
      <c r="M9" s="23">
        <f>'Cartera masculina por edad'!M9+'Cartera femenina por edad'!M9</f>
        <v>4401</v>
      </c>
      <c r="N9" s="23">
        <f>'Cartera masculina por edad'!N9+'Cartera femenina por edad'!N9</f>
        <v>2848</v>
      </c>
      <c r="O9" s="23">
        <f>'Cartera masculina por edad'!O9+'Cartera femenina por edad'!O9</f>
        <v>1542</v>
      </c>
      <c r="P9" s="23">
        <f>'Cartera masculina por edad'!P9+'Cartera femenina por edad'!P9</f>
        <v>1137</v>
      </c>
      <c r="Q9" s="23">
        <f>'Cartera masculina por edad'!Q9+'Cartera femenina por edad'!Q9</f>
        <v>591</v>
      </c>
      <c r="R9" s="23">
        <f>'Cartera masculina por edad'!R9+'Cartera femenina por edad'!R9</f>
        <v>272</v>
      </c>
      <c r="S9" s="23">
        <f>'Cartera masculina por edad'!S9+'Cartera femenina por edad'!S9</f>
        <v>0</v>
      </c>
      <c r="T9" s="26">
        <f t="shared" si="0"/>
        <v>68736</v>
      </c>
      <c r="U9" s="26"/>
      <c r="V9" s="13"/>
      <c r="W9" s="13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+'Cartera femenina por edad'!B10</f>
        <v>Ferrosalud</v>
      </c>
      <c r="C10" s="23">
        <f>'Cartera masculina por edad'!C10+'Cartera femenina por edad'!C10</f>
        <v>3</v>
      </c>
      <c r="D10" s="23">
        <f>'Cartera masculina por edad'!D10+'Cartera femenina por edad'!D10</f>
        <v>339</v>
      </c>
      <c r="E10" s="23">
        <f>'Cartera masculina por edad'!E10+'Cartera femenina por edad'!E10</f>
        <v>1883</v>
      </c>
      <c r="F10" s="23">
        <f>'Cartera masculina por edad'!F10+'Cartera femenina por edad'!F10</f>
        <v>1614</v>
      </c>
      <c r="G10" s="23">
        <f>'Cartera masculina por edad'!G10+'Cartera femenina por edad'!G10</f>
        <v>1493</v>
      </c>
      <c r="H10" s="23">
        <f>'Cartera masculina por edad'!H10+'Cartera femenina por edad'!H10</f>
        <v>1465</v>
      </c>
      <c r="I10" s="23">
        <f>'Cartera masculina por edad'!I10+'Cartera femenina por edad'!I10</f>
        <v>1365</v>
      </c>
      <c r="J10" s="23">
        <f>'Cartera masculina por edad'!J10+'Cartera femenina por edad'!J10</f>
        <v>1247</v>
      </c>
      <c r="K10" s="23">
        <f>'Cartera masculina por edad'!K10+'Cartera femenina por edad'!K10</f>
        <v>924</v>
      </c>
      <c r="L10" s="23">
        <f>'Cartera masculina por edad'!L10+'Cartera femenina por edad'!L10</f>
        <v>701</v>
      </c>
      <c r="M10" s="23">
        <f>'Cartera masculina por edad'!M10+'Cartera femenina por edad'!M10</f>
        <v>563</v>
      </c>
      <c r="N10" s="23">
        <f>'Cartera masculina por edad'!N10+'Cartera femenina por edad'!N10</f>
        <v>251</v>
      </c>
      <c r="O10" s="23">
        <f>'Cartera masculina por edad'!O10+'Cartera femenina por edad'!O10</f>
        <v>129</v>
      </c>
      <c r="P10" s="23">
        <f>'Cartera masculina por edad'!P10+'Cartera femenina por edad'!P10</f>
        <v>66</v>
      </c>
      <c r="Q10" s="23">
        <f>'Cartera masculina por edad'!Q10+'Cartera femenina por edad'!Q10</f>
        <v>17</v>
      </c>
      <c r="R10" s="23">
        <f>'Cartera masculina por edad'!R10+'Cartera femenina por edad'!R10</f>
        <v>5</v>
      </c>
      <c r="S10" s="23">
        <f>'Cartera masculina por edad'!S10+'Cartera femenina por edad'!S10</f>
        <v>0</v>
      </c>
      <c r="T10" s="26">
        <f>SUM(C10:S10)</f>
        <v>12065</v>
      </c>
      <c r="U10" s="26"/>
      <c r="V10" s="13"/>
      <c r="W10" s="1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+'Cartera femenina por edad'!B11</f>
        <v>Mas Vida</v>
      </c>
      <c r="C11" s="23">
        <f>'Cartera masculina por edad'!C11+'Cartera femenina por edad'!C11</f>
        <v>181</v>
      </c>
      <c r="D11" s="23">
        <f>'Cartera masculina por edad'!D11+'Cartera femenina por edad'!D11</f>
        <v>329</v>
      </c>
      <c r="E11" s="23">
        <f>'Cartera masculina por edad'!E11+'Cartera femenina por edad'!E11</f>
        <v>4310</v>
      </c>
      <c r="F11" s="23">
        <f>'Cartera masculina por edad'!F11+'Cartera femenina por edad'!F11</f>
        <v>24241</v>
      </c>
      <c r="G11" s="23">
        <f>'Cartera masculina por edad'!G11+'Cartera femenina por edad'!G11</f>
        <v>35544</v>
      </c>
      <c r="H11" s="23">
        <f>'Cartera masculina por edad'!H11+'Cartera femenina por edad'!H11</f>
        <v>34389</v>
      </c>
      <c r="I11" s="23">
        <f>'Cartera masculina por edad'!I11+'Cartera femenina por edad'!I11</f>
        <v>25231</v>
      </c>
      <c r="J11" s="23">
        <f>'Cartera masculina por edad'!J11+'Cartera femenina por edad'!J11</f>
        <v>19623</v>
      </c>
      <c r="K11" s="23">
        <f>'Cartera masculina por edad'!K11+'Cartera femenina por edad'!K11</f>
        <v>14213</v>
      </c>
      <c r="L11" s="23">
        <f>'Cartera masculina por edad'!L11+'Cartera femenina por edad'!L11</f>
        <v>8479</v>
      </c>
      <c r="M11" s="23">
        <f>'Cartera masculina por edad'!M11+'Cartera femenina por edad'!M11</f>
        <v>3270</v>
      </c>
      <c r="N11" s="23">
        <f>'Cartera masculina por edad'!N11+'Cartera femenina por edad'!N11</f>
        <v>1617</v>
      </c>
      <c r="O11" s="23">
        <f>'Cartera masculina por edad'!O11+'Cartera femenina por edad'!O11</f>
        <v>758</v>
      </c>
      <c r="P11" s="23">
        <f>'Cartera masculina por edad'!P11+'Cartera femenina por edad'!P11</f>
        <v>483</v>
      </c>
      <c r="Q11" s="23">
        <f>'Cartera masculina por edad'!Q11+'Cartera femenina por edad'!Q11</f>
        <v>297</v>
      </c>
      <c r="R11" s="23">
        <f>'Cartera masculina por edad'!R11+'Cartera femenina por edad'!R11</f>
        <v>169</v>
      </c>
      <c r="S11" s="23">
        <f>'Cartera masculina por edad'!S11+'Cartera femenina por edad'!S11</f>
        <v>0</v>
      </c>
      <c r="T11" s="26">
        <f t="shared" si="0"/>
        <v>173134</v>
      </c>
      <c r="U11" s="26"/>
      <c r="V11" s="13"/>
      <c r="W11" s="13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+'Cartera femenina por edad'!B12</f>
        <v>Isapre Banmédica</v>
      </c>
      <c r="C12" s="23">
        <f>'Cartera masculina por edad'!C12+'Cartera femenina por edad'!C12</f>
        <v>67</v>
      </c>
      <c r="D12" s="23">
        <f>'Cartera masculina por edad'!D12+'Cartera femenina por edad'!D12</f>
        <v>1566</v>
      </c>
      <c r="E12" s="23">
        <f>'Cartera masculina por edad'!E12+'Cartera femenina por edad'!E12</f>
        <v>16087</v>
      </c>
      <c r="F12" s="23">
        <f>'Cartera masculina por edad'!F12+'Cartera femenina por edad'!F12</f>
        <v>41512</v>
      </c>
      <c r="G12" s="23">
        <f>'Cartera masculina por edad'!G12+'Cartera femenina por edad'!G12</f>
        <v>44194</v>
      </c>
      <c r="H12" s="23">
        <f>'Cartera masculina por edad'!H12+'Cartera femenina por edad'!H12</f>
        <v>42321</v>
      </c>
      <c r="I12" s="23">
        <f>'Cartera masculina por edad'!I12+'Cartera femenina por edad'!I12</f>
        <v>37333</v>
      </c>
      <c r="J12" s="23">
        <f>'Cartera masculina por edad'!J12+'Cartera femenina por edad'!J12</f>
        <v>33964</v>
      </c>
      <c r="K12" s="23">
        <f>'Cartera masculina por edad'!K12+'Cartera femenina por edad'!K12</f>
        <v>26546</v>
      </c>
      <c r="L12" s="23">
        <f>'Cartera masculina por edad'!L12+'Cartera femenina por edad'!L12</f>
        <v>20646</v>
      </c>
      <c r="M12" s="23">
        <f>'Cartera masculina por edad'!M12+'Cartera femenina por edad'!M12</f>
        <v>14753</v>
      </c>
      <c r="N12" s="23">
        <f>'Cartera masculina por edad'!N12+'Cartera femenina por edad'!N12</f>
        <v>8872</v>
      </c>
      <c r="O12" s="23">
        <f>'Cartera masculina por edad'!O12+'Cartera femenina por edad'!O12</f>
        <v>4548</v>
      </c>
      <c r="P12" s="23">
        <f>'Cartera masculina por edad'!P12+'Cartera femenina por edad'!P12</f>
        <v>3101</v>
      </c>
      <c r="Q12" s="23">
        <f>'Cartera masculina por edad'!Q12+'Cartera femenina por edad'!Q12</f>
        <v>1902</v>
      </c>
      <c r="R12" s="23">
        <f>'Cartera masculina por edad'!R12+'Cartera femenina por edad'!R12</f>
        <v>1199</v>
      </c>
      <c r="S12" s="23">
        <f>'Cartera masculina por edad'!S12+'Cartera femenina por edad'!S12</f>
        <v>0</v>
      </c>
      <c r="T12" s="26">
        <f t="shared" si="0"/>
        <v>298611</v>
      </c>
      <c r="U12" s="26"/>
      <c r="V12" s="13"/>
      <c r="W12" s="1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+'Cartera femenina por edad'!B13</f>
        <v>Consalud S.A.</v>
      </c>
      <c r="C13" s="23">
        <f>'Cartera masculina por edad'!C13+'Cartera femenina por edad'!C13</f>
        <v>127</v>
      </c>
      <c r="D13" s="23">
        <f>'Cartera masculina por edad'!D13+'Cartera femenina por edad'!D13</f>
        <v>3237</v>
      </c>
      <c r="E13" s="23">
        <f>'Cartera masculina por edad'!E13+'Cartera femenina por edad'!E13</f>
        <v>29262</v>
      </c>
      <c r="F13" s="23">
        <f>'Cartera masculina por edad'!F13+'Cartera femenina por edad'!F13</f>
        <v>42123</v>
      </c>
      <c r="G13" s="23">
        <f>'Cartera masculina por edad'!G13+'Cartera femenina por edad'!G13</f>
        <v>39424</v>
      </c>
      <c r="H13" s="23">
        <f>'Cartera masculina por edad'!H13+'Cartera femenina por edad'!H13</f>
        <v>38435</v>
      </c>
      <c r="I13" s="23">
        <f>'Cartera masculina por edad'!I13+'Cartera femenina por edad'!I13</f>
        <v>34970</v>
      </c>
      <c r="J13" s="23">
        <f>'Cartera masculina por edad'!J13+'Cartera femenina por edad'!J13</f>
        <v>34062</v>
      </c>
      <c r="K13" s="23">
        <f>'Cartera masculina por edad'!K13+'Cartera femenina por edad'!K13</f>
        <v>27746</v>
      </c>
      <c r="L13" s="23">
        <f>'Cartera masculina por edad'!L13+'Cartera femenina por edad'!L13</f>
        <v>21631</v>
      </c>
      <c r="M13" s="23">
        <f>'Cartera masculina por edad'!M13+'Cartera femenina por edad'!M13</f>
        <v>13405</v>
      </c>
      <c r="N13" s="23">
        <f>'Cartera masculina por edad'!N13+'Cartera femenina por edad'!N13</f>
        <v>6941</v>
      </c>
      <c r="O13" s="23">
        <f>'Cartera masculina por edad'!O13+'Cartera femenina por edad'!O13</f>
        <v>4288</v>
      </c>
      <c r="P13" s="23">
        <f>'Cartera masculina por edad'!P13+'Cartera femenina por edad'!P13</f>
        <v>3088</v>
      </c>
      <c r="Q13" s="23">
        <f>'Cartera masculina por edad'!Q13+'Cartera femenina por edad'!Q13</f>
        <v>1507</v>
      </c>
      <c r="R13" s="23">
        <f>'Cartera masculina por edad'!R13+'Cartera femenina por edad'!R13</f>
        <v>814</v>
      </c>
      <c r="S13" s="23">
        <f>'Cartera masculina por edad'!S13+'Cartera femenina por edad'!S13</f>
        <v>0</v>
      </c>
      <c r="T13" s="26">
        <f t="shared" si="0"/>
        <v>301060</v>
      </c>
      <c r="U13" s="26"/>
      <c r="V13" s="13"/>
      <c r="W13" s="13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V14" s="21"/>
      <c r="W14" s="1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45</v>
      </c>
      <c r="C15" s="26">
        <f aca="true" t="shared" si="1" ref="C15:T15">SUM(C7:C14)</f>
        <v>698</v>
      </c>
      <c r="D15" s="26">
        <f t="shared" si="1"/>
        <v>7066</v>
      </c>
      <c r="E15" s="26">
        <f t="shared" si="1"/>
        <v>71528</v>
      </c>
      <c r="F15" s="26">
        <f t="shared" si="1"/>
        <v>185375</v>
      </c>
      <c r="G15" s="26">
        <f t="shared" si="1"/>
        <v>212212</v>
      </c>
      <c r="H15" s="26">
        <f t="shared" si="1"/>
        <v>204274</v>
      </c>
      <c r="I15" s="26">
        <f t="shared" si="1"/>
        <v>169419</v>
      </c>
      <c r="J15" s="26">
        <f t="shared" si="1"/>
        <v>151647</v>
      </c>
      <c r="K15" s="26">
        <f t="shared" si="1"/>
        <v>121530</v>
      </c>
      <c r="L15" s="26">
        <f t="shared" si="1"/>
        <v>91190</v>
      </c>
      <c r="M15" s="26">
        <f t="shared" si="1"/>
        <v>60304</v>
      </c>
      <c r="N15" s="26">
        <f t="shared" si="1"/>
        <v>34282</v>
      </c>
      <c r="O15" s="26">
        <f t="shared" si="1"/>
        <v>18416</v>
      </c>
      <c r="P15" s="26">
        <f t="shared" si="1"/>
        <v>12154</v>
      </c>
      <c r="Q15" s="26">
        <f t="shared" si="1"/>
        <v>6567</v>
      </c>
      <c r="R15" s="26">
        <f t="shared" si="1"/>
        <v>3561</v>
      </c>
      <c r="S15" s="26">
        <f t="shared" si="1"/>
        <v>0</v>
      </c>
      <c r="T15" s="26">
        <f t="shared" si="1"/>
        <v>1350223</v>
      </c>
      <c r="U15" s="26"/>
      <c r="V15" s="13">
        <f>SUM(C15:H15)</f>
        <v>681153</v>
      </c>
      <c r="W15" s="13">
        <f>SUM(I15:L15)</f>
        <v>533786</v>
      </c>
      <c r="X15" s="13">
        <f>SUM(M15:R15)</f>
        <v>135284</v>
      </c>
      <c r="Y15" s="13">
        <f>SUM(V15:X15)</f>
        <v>1350223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26"/>
      <c r="T16" s="49"/>
      <c r="U16" s="26"/>
      <c r="V16" s="50">
        <f>+V15/$Y15</f>
        <v>0.504474446072982</v>
      </c>
      <c r="W16" s="50">
        <f>+W15/$Y15</f>
        <v>0.3953317340913316</v>
      </c>
      <c r="X16" s="50">
        <f>+X15/$Y15</f>
        <v>0.1001938198356864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+'Cartera femenina por edad'!B17</f>
        <v>San Lorenzo</v>
      </c>
      <c r="C17" s="23">
        <f>'Cartera masculina por edad'!C17+'Cartera femenina por edad'!C17</f>
        <v>1</v>
      </c>
      <c r="D17" s="23">
        <f>'Cartera masculina por edad'!D17+'Cartera femenina por edad'!D17</f>
        <v>0</v>
      </c>
      <c r="E17" s="23">
        <f>'Cartera masculina por edad'!E17+'Cartera femenina por edad'!E17</f>
        <v>4</v>
      </c>
      <c r="F17" s="23">
        <f>'Cartera masculina por edad'!F17+'Cartera femenina por edad'!F17</f>
        <v>28</v>
      </c>
      <c r="G17" s="23">
        <f>'Cartera masculina por edad'!G17+'Cartera femenina por edad'!G17</f>
        <v>88</v>
      </c>
      <c r="H17" s="23">
        <f>'Cartera masculina por edad'!H17+'Cartera femenina por edad'!H17</f>
        <v>138</v>
      </c>
      <c r="I17" s="23">
        <f>'Cartera masculina por edad'!I17+'Cartera femenina por edad'!I17</f>
        <v>104</v>
      </c>
      <c r="J17" s="23">
        <f>'Cartera masculina por edad'!J17+'Cartera femenina por edad'!J17</f>
        <v>180</v>
      </c>
      <c r="K17" s="23">
        <f>'Cartera masculina por edad'!K17+'Cartera femenina por edad'!K17</f>
        <v>359</v>
      </c>
      <c r="L17" s="23">
        <f>'Cartera masculina por edad'!L17+'Cartera femenina por edad'!L17</f>
        <v>392</v>
      </c>
      <c r="M17" s="23">
        <f>'Cartera masculina por edad'!M17+'Cartera femenina por edad'!M17</f>
        <v>190</v>
      </c>
      <c r="N17" s="23">
        <f>'Cartera masculina por edad'!N17+'Cartera femenina por edad'!N17</f>
        <v>52</v>
      </c>
      <c r="O17" s="23">
        <f>'Cartera masculina por edad'!O17+'Cartera femenina por edad'!O17</f>
        <v>24</v>
      </c>
      <c r="P17" s="23">
        <f>'Cartera masculina por edad'!P17+'Cartera femenina por edad'!P17</f>
        <v>5</v>
      </c>
      <c r="Q17" s="23">
        <f>'Cartera masculina por edad'!Q17+'Cartera femenina por edad'!Q17</f>
        <v>4</v>
      </c>
      <c r="R17" s="23">
        <f>'Cartera masculina por edad'!R17+'Cartera femenina por edad'!R17</f>
        <v>1</v>
      </c>
      <c r="S17" s="23">
        <f>'Cartera masculina por edad'!S17+'Cartera femenina por edad'!S17</f>
        <v>0</v>
      </c>
      <c r="T17" s="26">
        <f aca="true" t="shared" si="2" ref="T17:T22">SUM(C17:S17)</f>
        <v>1570</v>
      </c>
      <c r="U17" s="26"/>
      <c r="V17" s="13"/>
      <c r="W17" s="1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+'Cartera femenina por edad'!B18</f>
        <v>Fusat Ltda.</v>
      </c>
      <c r="C18" s="23">
        <f>'Cartera masculina por edad'!C18+'Cartera femenina por edad'!C18</f>
        <v>324</v>
      </c>
      <c r="D18" s="23">
        <f>'Cartera masculina por edad'!D18+'Cartera femenina por edad'!D18</f>
        <v>62</v>
      </c>
      <c r="E18" s="23">
        <f>'Cartera masculina por edad'!E18+'Cartera femenina por edad'!E18</f>
        <v>149</v>
      </c>
      <c r="F18" s="23">
        <f>'Cartera masculina por edad'!F18+'Cartera femenina por edad'!F18</f>
        <v>645</v>
      </c>
      <c r="G18" s="23">
        <f>'Cartera masculina por edad'!G18+'Cartera femenina por edad'!G18</f>
        <v>1239</v>
      </c>
      <c r="H18" s="23">
        <f>'Cartera masculina por edad'!H18+'Cartera femenina por edad'!H18</f>
        <v>1229</v>
      </c>
      <c r="I18" s="23">
        <f>'Cartera masculina por edad'!I18+'Cartera femenina por edad'!I18</f>
        <v>1188</v>
      </c>
      <c r="J18" s="23">
        <f>'Cartera masculina por edad'!J18+'Cartera femenina por edad'!J18</f>
        <v>1293</v>
      </c>
      <c r="K18" s="23">
        <f>'Cartera masculina por edad'!K18+'Cartera femenina por edad'!K18</f>
        <v>1400</v>
      </c>
      <c r="L18" s="23">
        <f>'Cartera masculina por edad'!L18+'Cartera femenina por edad'!L18</f>
        <v>2157</v>
      </c>
      <c r="M18" s="23">
        <f>'Cartera masculina por edad'!M18+'Cartera femenina por edad'!M18</f>
        <v>1990</v>
      </c>
      <c r="N18" s="23">
        <f>'Cartera masculina por edad'!N18+'Cartera femenina por edad'!N18</f>
        <v>1314</v>
      </c>
      <c r="O18" s="23">
        <f>'Cartera masculina por edad'!O18+'Cartera femenina por edad'!O18</f>
        <v>628</v>
      </c>
      <c r="P18" s="23">
        <f>'Cartera masculina por edad'!P18+'Cartera femenina por edad'!P18</f>
        <v>267</v>
      </c>
      <c r="Q18" s="23">
        <f>'Cartera masculina por edad'!Q18+'Cartera femenina por edad'!Q18</f>
        <v>90</v>
      </c>
      <c r="R18" s="23">
        <f>'Cartera masculina por edad'!R18+'Cartera femenina por edad'!R18</f>
        <v>64</v>
      </c>
      <c r="S18" s="23">
        <f>'Cartera masculina por edad'!S18+'Cartera femenina por edad'!S18</f>
        <v>0</v>
      </c>
      <c r="T18" s="26">
        <f t="shared" si="2"/>
        <v>14039</v>
      </c>
      <c r="U18" s="26"/>
      <c r="V18" s="13"/>
      <c r="W18" s="13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+'Cartera femenina por edad'!B19</f>
        <v>Chuquicamata</v>
      </c>
      <c r="C19" s="23">
        <f>'Cartera masculina por edad'!C19+'Cartera femenina por edad'!C19</f>
        <v>362</v>
      </c>
      <c r="D19" s="23">
        <f>'Cartera masculina por edad'!D19+'Cartera femenina por edad'!D19</f>
        <v>31</v>
      </c>
      <c r="E19" s="23">
        <f>'Cartera masculina por edad'!E19+'Cartera femenina por edad'!E19</f>
        <v>127</v>
      </c>
      <c r="F19" s="23">
        <f>'Cartera masculina por edad'!F19+'Cartera femenina por edad'!F19</f>
        <v>793</v>
      </c>
      <c r="G19" s="23">
        <f>'Cartera masculina por edad'!G19+'Cartera femenina por edad'!G19</f>
        <v>947</v>
      </c>
      <c r="H19" s="23">
        <f>'Cartera masculina por edad'!H19+'Cartera femenina por edad'!H19</f>
        <v>1087</v>
      </c>
      <c r="I19" s="23">
        <f>'Cartera masculina por edad'!I19+'Cartera femenina por edad'!I19</f>
        <v>1428</v>
      </c>
      <c r="J19" s="23">
        <f>'Cartera masculina por edad'!J19+'Cartera femenina por edad'!J19</f>
        <v>1970</v>
      </c>
      <c r="K19" s="23">
        <f>'Cartera masculina por edad'!K19+'Cartera femenina por edad'!K19</f>
        <v>1828</v>
      </c>
      <c r="L19" s="23">
        <f>'Cartera masculina por edad'!L19+'Cartera femenina por edad'!L19</f>
        <v>1766</v>
      </c>
      <c r="M19" s="23">
        <f>'Cartera masculina por edad'!M19+'Cartera femenina por edad'!M19</f>
        <v>1310</v>
      </c>
      <c r="N19" s="23">
        <f>'Cartera masculina por edad'!N19+'Cartera femenina por edad'!N19</f>
        <v>618</v>
      </c>
      <c r="O19" s="23">
        <f>'Cartera masculina por edad'!O19+'Cartera femenina por edad'!O19</f>
        <v>163</v>
      </c>
      <c r="P19" s="23">
        <f>'Cartera masculina por edad'!P19+'Cartera femenina por edad'!P19</f>
        <v>52</v>
      </c>
      <c r="Q19" s="23">
        <f>'Cartera masculina por edad'!Q19+'Cartera femenina por edad'!Q19</f>
        <v>25</v>
      </c>
      <c r="R19" s="23">
        <f>'Cartera masculina por edad'!R19+'Cartera femenina por edad'!R19</f>
        <v>18</v>
      </c>
      <c r="S19" s="23">
        <f>'Cartera masculina por edad'!S19+'Cartera femenina por edad'!S19</f>
        <v>0</v>
      </c>
      <c r="T19" s="26">
        <f t="shared" si="2"/>
        <v>12525</v>
      </c>
      <c r="U19" s="26"/>
      <c r="V19" s="13"/>
      <c r="W19" s="1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+'Cartera femenina por edad'!B20</f>
        <v>Río Blanco</v>
      </c>
      <c r="C20" s="23">
        <f>'Cartera masculina por edad'!C20+'Cartera femenina por edad'!C20</f>
        <v>1</v>
      </c>
      <c r="D20" s="23">
        <f>'Cartera masculina por edad'!D20+'Cartera femenina por edad'!D20</f>
        <v>0</v>
      </c>
      <c r="E20" s="23">
        <f>'Cartera masculina por edad'!E20+'Cartera femenina por edad'!E20</f>
        <v>5</v>
      </c>
      <c r="F20" s="23">
        <f>'Cartera masculina por edad'!F20+'Cartera femenina por edad'!F20</f>
        <v>85</v>
      </c>
      <c r="G20" s="23">
        <f>'Cartera masculina por edad'!G20+'Cartera femenina por edad'!G20</f>
        <v>219</v>
      </c>
      <c r="H20" s="23">
        <f>'Cartera masculina por edad'!H20+'Cartera femenina por edad'!H20</f>
        <v>272</v>
      </c>
      <c r="I20" s="23">
        <f>'Cartera masculina por edad'!I20+'Cartera femenina por edad'!I20</f>
        <v>297</v>
      </c>
      <c r="J20" s="23">
        <f>'Cartera masculina por edad'!J20+'Cartera femenina por edad'!J20</f>
        <v>276</v>
      </c>
      <c r="K20" s="23">
        <f>'Cartera masculina por edad'!K20+'Cartera femenina por edad'!K20</f>
        <v>241</v>
      </c>
      <c r="L20" s="23">
        <f>'Cartera masculina por edad'!L20+'Cartera femenina por edad'!L20</f>
        <v>312</v>
      </c>
      <c r="M20" s="23">
        <f>'Cartera masculina por edad'!M20+'Cartera femenina por edad'!M20</f>
        <v>269</v>
      </c>
      <c r="N20" s="23">
        <f>'Cartera masculina por edad'!N20+'Cartera femenina por edad'!N20</f>
        <v>130</v>
      </c>
      <c r="O20" s="23">
        <f>'Cartera masculina por edad'!O20+'Cartera femenina por edad'!O20</f>
        <v>31</v>
      </c>
      <c r="P20" s="23">
        <f>'Cartera masculina por edad'!P20+'Cartera femenina por edad'!P20</f>
        <v>12</v>
      </c>
      <c r="Q20" s="23">
        <f>'Cartera masculina por edad'!Q20+'Cartera femenina por edad'!Q20</f>
        <v>7</v>
      </c>
      <c r="R20" s="23">
        <f>'Cartera masculina por edad'!R20+'Cartera femenina por edad'!R20</f>
        <v>2</v>
      </c>
      <c r="S20" s="23">
        <f>'Cartera masculina por edad'!S20+'Cartera femenina por edad'!S20</f>
        <v>0</v>
      </c>
      <c r="T20" s="26">
        <f t="shared" si="2"/>
        <v>2159</v>
      </c>
      <c r="U20" s="26"/>
      <c r="V20" s="13"/>
      <c r="W20" s="13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+'Cartera femenina por edad'!B21</f>
        <v>Isapre Fundación</v>
      </c>
      <c r="C21" s="23">
        <f>'Cartera masculina por edad'!C21+'Cartera femenina por edad'!C21</f>
        <v>9</v>
      </c>
      <c r="D21" s="23">
        <f>'Cartera masculina por edad'!D21+'Cartera femenina por edad'!D21</f>
        <v>8</v>
      </c>
      <c r="E21" s="23">
        <f>'Cartera masculina por edad'!E21+'Cartera femenina por edad'!E21</f>
        <v>165</v>
      </c>
      <c r="F21" s="23">
        <f>'Cartera masculina por edad'!F21+'Cartera femenina por edad'!F21</f>
        <v>1021</v>
      </c>
      <c r="G21" s="23">
        <f>'Cartera masculina por edad'!G21+'Cartera femenina por edad'!G21</f>
        <v>1067</v>
      </c>
      <c r="H21" s="23">
        <f>'Cartera masculina por edad'!H21+'Cartera femenina por edad'!H21</f>
        <v>1114</v>
      </c>
      <c r="I21" s="23">
        <f>'Cartera masculina por edad'!I21+'Cartera femenina por edad'!I21</f>
        <v>1167</v>
      </c>
      <c r="J21" s="23">
        <f>'Cartera masculina por edad'!J21+'Cartera femenina por edad'!J21</f>
        <v>1018</v>
      </c>
      <c r="K21" s="23">
        <f>'Cartera masculina por edad'!K21+'Cartera femenina por edad'!K21</f>
        <v>881</v>
      </c>
      <c r="L21" s="23">
        <f>'Cartera masculina por edad'!L21+'Cartera femenina por edad'!L21</f>
        <v>1165</v>
      </c>
      <c r="M21" s="23">
        <f>'Cartera masculina por edad'!M21+'Cartera femenina por edad'!M21</f>
        <v>1773</v>
      </c>
      <c r="N21" s="23">
        <f>'Cartera masculina por edad'!N21+'Cartera femenina por edad'!N21</f>
        <v>1380</v>
      </c>
      <c r="O21" s="23">
        <f>'Cartera masculina por edad'!O21+'Cartera femenina por edad'!O21</f>
        <v>784</v>
      </c>
      <c r="P21" s="23">
        <f>'Cartera masculina por edad'!P21+'Cartera femenina por edad'!P21</f>
        <v>837</v>
      </c>
      <c r="Q21" s="23">
        <f>'Cartera masculina por edad'!Q21+'Cartera femenina por edad'!Q21</f>
        <v>873</v>
      </c>
      <c r="R21" s="23">
        <f>'Cartera masculina por edad'!R21+'Cartera femenina por edad'!R21</f>
        <v>886</v>
      </c>
      <c r="S21" s="23">
        <f>'Cartera masculina por edad'!S21+'Cartera femenina por edad'!S21</f>
        <v>0</v>
      </c>
      <c r="T21" s="26">
        <f t="shared" si="2"/>
        <v>14148</v>
      </c>
      <c r="U21" s="26"/>
      <c r="V21" s="13"/>
      <c r="W21" s="13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+'Cartera femenina por edad'!B22</f>
        <v>Cruz del Norte</v>
      </c>
      <c r="C22" s="23">
        <f>'Cartera masculina por edad'!C22+'Cartera femenina por edad'!C22</f>
        <v>0</v>
      </c>
      <c r="D22" s="23">
        <f>'Cartera masculina por edad'!D22+'Cartera femenina por edad'!D22</f>
        <v>0</v>
      </c>
      <c r="E22" s="23">
        <f>'Cartera masculina por edad'!E22+'Cartera femenina por edad'!E22</f>
        <v>39</v>
      </c>
      <c r="F22" s="23">
        <f>'Cartera masculina por edad'!F22+'Cartera femenina por edad'!F22</f>
        <v>89</v>
      </c>
      <c r="G22" s="23">
        <f>'Cartera masculina por edad'!G22+'Cartera femenina por edad'!G22</f>
        <v>133</v>
      </c>
      <c r="H22" s="23">
        <f>'Cartera masculina por edad'!H22+'Cartera femenina por edad'!H22</f>
        <v>169</v>
      </c>
      <c r="I22" s="23">
        <f>'Cartera masculina por edad'!I22+'Cartera femenina por edad'!I22</f>
        <v>178</v>
      </c>
      <c r="J22" s="23">
        <f>'Cartera masculina por edad'!J22+'Cartera femenina por edad'!J22</f>
        <v>230</v>
      </c>
      <c r="K22" s="23">
        <f>'Cartera masculina por edad'!K22+'Cartera femenina por edad'!K22</f>
        <v>215</v>
      </c>
      <c r="L22" s="23">
        <f>'Cartera masculina por edad'!L22+'Cartera femenina por edad'!L22</f>
        <v>179</v>
      </c>
      <c r="M22" s="23">
        <f>'Cartera masculina por edad'!M22+'Cartera femenina por edad'!M22</f>
        <v>91</v>
      </c>
      <c r="N22" s="23">
        <f>'Cartera masculina por edad'!N22+'Cartera femenina por edad'!N22</f>
        <v>31</v>
      </c>
      <c r="O22" s="23">
        <f>'Cartera masculina por edad'!O22+'Cartera femenina por edad'!O22</f>
        <v>11</v>
      </c>
      <c r="P22" s="23">
        <f>'Cartera masculina por edad'!P22+'Cartera femenina por edad'!P22</f>
        <v>4</v>
      </c>
      <c r="Q22" s="23">
        <f>'Cartera masculina por edad'!Q22+'Cartera femenina por edad'!Q22</f>
        <v>2</v>
      </c>
      <c r="R22" s="23">
        <f>'Cartera masculina por edad'!R22+'Cartera femenina por edad'!R22</f>
        <v>0</v>
      </c>
      <c r="S22" s="23">
        <f>'Cartera masculina por edad'!S22+'Cartera femenina por edad'!S22</f>
        <v>0</v>
      </c>
      <c r="T22" s="26">
        <f t="shared" si="2"/>
        <v>1371</v>
      </c>
      <c r="U22" s="26"/>
      <c r="V22" s="13"/>
      <c r="W22" s="13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V23" s="21"/>
      <c r="W23" s="13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51</v>
      </c>
      <c r="C24" s="26">
        <f aca="true" t="shared" si="3" ref="C24:T24">SUM(C17:C22)</f>
        <v>697</v>
      </c>
      <c r="D24" s="26">
        <f>SUM(D17:D22)</f>
        <v>101</v>
      </c>
      <c r="E24" s="26">
        <f t="shared" si="3"/>
        <v>489</v>
      </c>
      <c r="F24" s="26">
        <f t="shared" si="3"/>
        <v>2661</v>
      </c>
      <c r="G24" s="26">
        <f t="shared" si="3"/>
        <v>3693</v>
      </c>
      <c r="H24" s="26">
        <f t="shared" si="3"/>
        <v>4009</v>
      </c>
      <c r="I24" s="26">
        <f t="shared" si="3"/>
        <v>4362</v>
      </c>
      <c r="J24" s="26">
        <f t="shared" si="3"/>
        <v>4967</v>
      </c>
      <c r="K24" s="26">
        <f t="shared" si="3"/>
        <v>4924</v>
      </c>
      <c r="L24" s="26">
        <f t="shared" si="3"/>
        <v>5971</v>
      </c>
      <c r="M24" s="26">
        <f t="shared" si="3"/>
        <v>5623</v>
      </c>
      <c r="N24" s="26">
        <f t="shared" si="3"/>
        <v>3525</v>
      </c>
      <c r="O24" s="26">
        <f t="shared" si="3"/>
        <v>1641</v>
      </c>
      <c r="P24" s="26">
        <f t="shared" si="3"/>
        <v>1177</v>
      </c>
      <c r="Q24" s="26">
        <f t="shared" si="3"/>
        <v>1001</v>
      </c>
      <c r="R24" s="26">
        <f t="shared" si="3"/>
        <v>971</v>
      </c>
      <c r="S24" s="26">
        <f t="shared" si="3"/>
        <v>0</v>
      </c>
      <c r="T24" s="26">
        <f t="shared" si="3"/>
        <v>45812</v>
      </c>
      <c r="V24" s="13">
        <f>SUM(C24:H24)</f>
        <v>11650</v>
      </c>
      <c r="W24" s="13">
        <f>SUM(I24:L24)</f>
        <v>20224</v>
      </c>
      <c r="X24" s="13">
        <f>SUM(M24:R24)</f>
        <v>13938</v>
      </c>
      <c r="Y24" s="13">
        <f>SUM(V24:X24)</f>
        <v>45812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26"/>
      <c r="T25" s="49"/>
      <c r="U25" s="26"/>
      <c r="V25" s="50">
        <f>+V24/$Y24</f>
        <v>0.25430018335807214</v>
      </c>
      <c r="W25" s="50">
        <f>+W24/$Y24</f>
        <v>0.44145638697284556</v>
      </c>
      <c r="X25" s="50">
        <f>+X24/$Y24</f>
        <v>0.30424342966908235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52</v>
      </c>
      <c r="C26" s="26">
        <f aca="true" t="shared" si="4" ref="C26:T26">C15+C24</f>
        <v>1395</v>
      </c>
      <c r="D26" s="26">
        <f>D15+D24</f>
        <v>7167</v>
      </c>
      <c r="E26" s="26">
        <f t="shared" si="4"/>
        <v>72017</v>
      </c>
      <c r="F26" s="26">
        <f t="shared" si="4"/>
        <v>188036</v>
      </c>
      <c r="G26" s="26">
        <f t="shared" si="4"/>
        <v>215905</v>
      </c>
      <c r="H26" s="26">
        <f t="shared" si="4"/>
        <v>208283</v>
      </c>
      <c r="I26" s="26">
        <f t="shared" si="4"/>
        <v>173781</v>
      </c>
      <c r="J26" s="26">
        <f t="shared" si="4"/>
        <v>156614</v>
      </c>
      <c r="K26" s="26">
        <f t="shared" si="4"/>
        <v>126454</v>
      </c>
      <c r="L26" s="26">
        <f t="shared" si="4"/>
        <v>97161</v>
      </c>
      <c r="M26" s="26">
        <f t="shared" si="4"/>
        <v>65927</v>
      </c>
      <c r="N26" s="26">
        <f t="shared" si="4"/>
        <v>37807</v>
      </c>
      <c r="O26" s="26">
        <f t="shared" si="4"/>
        <v>20057</v>
      </c>
      <c r="P26" s="26">
        <f t="shared" si="4"/>
        <v>13331</v>
      </c>
      <c r="Q26" s="26">
        <f t="shared" si="4"/>
        <v>7568</v>
      </c>
      <c r="R26" s="26">
        <f t="shared" si="4"/>
        <v>4532</v>
      </c>
      <c r="S26" s="26">
        <f t="shared" si="4"/>
        <v>0</v>
      </c>
      <c r="T26" s="26">
        <f t="shared" si="4"/>
        <v>1396035</v>
      </c>
      <c r="U26" s="26"/>
      <c r="V26" s="13">
        <f>SUM(C26:H26)</f>
        <v>692803</v>
      </c>
      <c r="W26" s="13">
        <f>SUM(I26:L26)</f>
        <v>554010</v>
      </c>
      <c r="X26" s="13">
        <f>SUM(M26:R26)</f>
        <v>149222</v>
      </c>
      <c r="Y26" s="13">
        <f>SUM(V26:X26)</f>
        <v>1396035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50">
        <f>+V26/$Y26</f>
        <v>0.49626477846185807</v>
      </c>
      <c r="W27" s="50">
        <f>+W26/$Y26</f>
        <v>0.39684535129849896</v>
      </c>
      <c r="X27" s="50">
        <f>+X26/$Y26</f>
        <v>0.10688987023964298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53</v>
      </c>
      <c r="C28" s="51">
        <f aca="true" t="shared" si="5" ref="C28:S28">(C26/$T26)</f>
        <v>0.000999258614576282</v>
      </c>
      <c r="D28" s="51">
        <f t="shared" si="5"/>
        <v>0.005133825441339221</v>
      </c>
      <c r="E28" s="51">
        <f t="shared" si="5"/>
        <v>0.05158681551680295</v>
      </c>
      <c r="F28" s="51">
        <f t="shared" si="5"/>
        <v>0.13469289810069232</v>
      </c>
      <c r="G28" s="51">
        <f t="shared" si="5"/>
        <v>0.15465586464522738</v>
      </c>
      <c r="H28" s="51">
        <f t="shared" si="5"/>
        <v>0.1491961161432199</v>
      </c>
      <c r="I28" s="51">
        <f t="shared" si="5"/>
        <v>0.1244818360571189</v>
      </c>
      <c r="J28" s="51">
        <f t="shared" si="5"/>
        <v>0.1121848664252687</v>
      </c>
      <c r="K28" s="51">
        <f t="shared" si="5"/>
        <v>0.09058082354668759</v>
      </c>
      <c r="L28" s="51">
        <f t="shared" si="5"/>
        <v>0.06959782526942376</v>
      </c>
      <c r="M28" s="51">
        <f t="shared" si="5"/>
        <v>0.04722446070478176</v>
      </c>
      <c r="N28" s="51">
        <f t="shared" si="5"/>
        <v>0.027081699241064874</v>
      </c>
      <c r="O28" s="51">
        <f t="shared" si="5"/>
        <v>0.01436711830290788</v>
      </c>
      <c r="P28" s="51">
        <f t="shared" si="5"/>
        <v>0.009549187520370192</v>
      </c>
      <c r="Q28" s="51">
        <f t="shared" si="5"/>
        <v>0.005421067523378712</v>
      </c>
      <c r="R28" s="51">
        <f t="shared" si="5"/>
        <v>0.0032463369471395775</v>
      </c>
      <c r="S28" s="51">
        <f t="shared" si="5"/>
        <v>0</v>
      </c>
      <c r="T28" s="51">
        <f>SUM(C28:S28)</f>
        <v>1</v>
      </c>
      <c r="U28" s="52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+'Cartera masculina por edad'!B29</f>
        <v>Fuente: Superintendencia de Salud, Archivo Maestro de Beneficiarios.</v>
      </c>
      <c r="C29" s="4"/>
      <c r="D29" s="4"/>
      <c r="E29" s="13"/>
      <c r="F29" s="13"/>
      <c r="G29" s="13"/>
      <c r="H29" s="13"/>
      <c r="I29" s="13"/>
      <c r="J29" s="13"/>
      <c r="K29" s="13"/>
      <c r="L29" s="13"/>
      <c r="M29" s="53" t="s">
        <v>1</v>
      </c>
      <c r="N29" s="53" t="s">
        <v>1</v>
      </c>
      <c r="O29" s="53" t="s">
        <v>1</v>
      </c>
      <c r="P29" s="53" t="s">
        <v>1</v>
      </c>
      <c r="Q29" s="13"/>
      <c r="R29" s="13"/>
      <c r="S29" s="53" t="s">
        <v>1</v>
      </c>
      <c r="T29" s="53" t="s">
        <v>1</v>
      </c>
      <c r="U29" s="53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+'Cartera masculina por edad'!B30</f>
        <v>(*) Son aquellos datos que no presentan información en el campo edad.</v>
      </c>
      <c r="C30" s="11"/>
      <c r="D30" s="11"/>
      <c r="E30" s="13"/>
      <c r="F30" s="13"/>
      <c r="G30" s="13"/>
      <c r="H30" s="13"/>
      <c r="J30" s="13"/>
      <c r="K30" s="13"/>
      <c r="L30" s="13"/>
      <c r="M30" s="53" t="s">
        <v>1</v>
      </c>
      <c r="O30" s="53" t="s">
        <v>1</v>
      </c>
      <c r="P30" s="53" t="s">
        <v>1</v>
      </c>
      <c r="Q30" s="13"/>
      <c r="R30" s="13"/>
      <c r="U30" s="53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3:256" ht="11.25">
      <c r="C31" s="11"/>
      <c r="D31" s="11"/>
      <c r="E31" s="13"/>
      <c r="F31" s="13"/>
      <c r="G31" s="13"/>
      <c r="H31" s="13"/>
      <c r="I31" s="13"/>
      <c r="J31" s="13"/>
      <c r="K31" s="13"/>
      <c r="L31" s="13"/>
      <c r="M31" s="53"/>
      <c r="N31" s="53"/>
      <c r="O31" s="53"/>
      <c r="P31" s="53"/>
      <c r="Q31" s="13"/>
      <c r="R31" s="13"/>
      <c r="S31" s="53"/>
      <c r="T31" s="53"/>
      <c r="U31" s="53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3" t="s">
        <v>231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3.5">
      <c r="A33" s="44"/>
      <c r="B33" s="154" t="s">
        <v>83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4" t="s">
        <v>268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4"/>
      <c r="D35" s="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3" t="s">
        <v>55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4" t="str">
        <f>+S5</f>
        <v>Sin Edad (*)</v>
      </c>
      <c r="U36" s="164" t="str">
        <f>+T5</f>
        <v>Total</v>
      </c>
      <c r="V36" s="45"/>
      <c r="W36" s="21"/>
      <c r="X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39</v>
      </c>
      <c r="B37" s="120" t="s">
        <v>40</v>
      </c>
      <c r="C37" s="125" t="s">
        <v>223</v>
      </c>
      <c r="D37" s="125" t="s">
        <v>248</v>
      </c>
      <c r="E37" s="125" t="s">
        <v>249</v>
      </c>
      <c r="F37" s="125" t="s">
        <v>56</v>
      </c>
      <c r="G37" s="125" t="s">
        <v>57</v>
      </c>
      <c r="H37" s="125" t="s">
        <v>58</v>
      </c>
      <c r="I37" s="125" t="s">
        <v>59</v>
      </c>
      <c r="J37" s="125" t="s">
        <v>60</v>
      </c>
      <c r="K37" s="125" t="s">
        <v>61</v>
      </c>
      <c r="L37" s="125" t="s">
        <v>62</v>
      </c>
      <c r="M37" s="125" t="s">
        <v>63</v>
      </c>
      <c r="N37" s="125" t="s">
        <v>64</v>
      </c>
      <c r="O37" s="125" t="s">
        <v>65</v>
      </c>
      <c r="P37" s="125" t="s">
        <v>66</v>
      </c>
      <c r="Q37" s="125" t="s">
        <v>67</v>
      </c>
      <c r="R37" s="125" t="s">
        <v>68</v>
      </c>
      <c r="S37" s="126" t="s">
        <v>69</v>
      </c>
      <c r="T37" s="165"/>
      <c r="U37" s="165" t="s">
        <v>4</v>
      </c>
      <c r="V37" s="46"/>
      <c r="W37" s="21" t="s">
        <v>84</v>
      </c>
      <c r="X37" s="21" t="s">
        <v>85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54">
        <v>103</v>
      </c>
      <c r="D38" s="23">
        <f>+'Cartera masculina por edad'!C38+'Cartera femenina por edad'!C38</f>
        <v>103889</v>
      </c>
      <c r="E38" s="23">
        <f>+'Cartera masculina por edad'!D38+'Cartera femenina por edad'!D38</f>
        <v>31986</v>
      </c>
      <c r="F38" s="23">
        <f>+'Cartera masculina por edad'!E38+'Cartera femenina por edad'!E38</f>
        <v>26569</v>
      </c>
      <c r="G38" s="23">
        <f>+'Cartera masculina por edad'!F38+'Cartera femenina por edad'!F38</f>
        <v>12087</v>
      </c>
      <c r="H38" s="23">
        <f>+'Cartera masculina por edad'!G38+'Cartera femenina por edad'!G38</f>
        <v>7144</v>
      </c>
      <c r="I38" s="23">
        <f>+'Cartera masculina por edad'!H38+'Cartera femenina por edad'!H38</f>
        <v>6548</v>
      </c>
      <c r="J38" s="23">
        <f>+'Cartera masculina por edad'!I38+'Cartera femenina por edad'!I38</f>
        <v>5788</v>
      </c>
      <c r="K38" s="23">
        <f>+'Cartera masculina por edad'!J38+'Cartera femenina por edad'!J38</f>
        <v>5944</v>
      </c>
      <c r="L38" s="23">
        <f>+'Cartera masculina por edad'!K38+'Cartera femenina por edad'!K38</f>
        <v>5775</v>
      </c>
      <c r="M38" s="23">
        <f>+'Cartera masculina por edad'!L38+'Cartera femenina por edad'!L38</f>
        <v>4490</v>
      </c>
      <c r="N38" s="23">
        <f>+'Cartera masculina por edad'!M38+'Cartera femenina por edad'!M38</f>
        <v>3340</v>
      </c>
      <c r="O38" s="23">
        <f>+'Cartera masculina por edad'!N38+'Cartera femenina por edad'!N38</f>
        <v>2001</v>
      </c>
      <c r="P38" s="23">
        <f>+'Cartera masculina por edad'!O38+'Cartera femenina por edad'!O38</f>
        <v>1156</v>
      </c>
      <c r="Q38" s="23">
        <f>+'Cartera masculina por edad'!P38+'Cartera femenina por edad'!P38</f>
        <v>604</v>
      </c>
      <c r="R38" s="23">
        <f>+'Cartera masculina por edad'!Q38+'Cartera femenina por edad'!Q38</f>
        <v>337</v>
      </c>
      <c r="S38" s="23">
        <f>+'Cartera masculina por edad'!R38+'Cartera femenina por edad'!R38</f>
        <v>191</v>
      </c>
      <c r="T38" s="23">
        <f>+'Cartera masculina por edad'!S38+'Cartera femenina por edad'!S38</f>
        <v>0</v>
      </c>
      <c r="U38" s="26">
        <f aca="true" t="shared" si="6" ref="U38:U44">SUM(C38:T38)</f>
        <v>217952</v>
      </c>
      <c r="V38" s="26"/>
      <c r="W38" s="13"/>
      <c r="X38" s="13">
        <f aca="true" t="shared" si="7" ref="X38:X44">+W38-U38</f>
        <v>-217952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8" ref="B39:B44">+B8</f>
        <v>Isapre Cruz Blanca S.A.</v>
      </c>
      <c r="C39" s="54">
        <v>498</v>
      </c>
      <c r="D39" s="23">
        <f>+'Cartera masculina por edad'!C39+'Cartera femenina por edad'!C39</f>
        <v>121208</v>
      </c>
      <c r="E39" s="23">
        <f>+'Cartera masculina por edad'!D39+'Cartera femenina por edad'!D39</f>
        <v>42267</v>
      </c>
      <c r="F39" s="23">
        <f>+'Cartera masculina por edad'!E39+'Cartera femenina por edad'!E39</f>
        <v>30578</v>
      </c>
      <c r="G39" s="23">
        <f>+'Cartera masculina por edad'!F39+'Cartera femenina por edad'!F39</f>
        <v>13049</v>
      </c>
      <c r="H39" s="23">
        <f>+'Cartera masculina por edad'!G39+'Cartera femenina por edad'!G39</f>
        <v>7726</v>
      </c>
      <c r="I39" s="23">
        <f>+'Cartera masculina por edad'!H39+'Cartera femenina por edad'!H39</f>
        <v>8393</v>
      </c>
      <c r="J39" s="23">
        <f>+'Cartera masculina por edad'!I39+'Cartera femenina por edad'!I39</f>
        <v>8526</v>
      </c>
      <c r="K39" s="23">
        <f>+'Cartera masculina por edad'!J39+'Cartera femenina por edad'!J39</f>
        <v>8969</v>
      </c>
      <c r="L39" s="23">
        <f>+'Cartera masculina por edad'!K39+'Cartera femenina por edad'!K39</f>
        <v>7549</v>
      </c>
      <c r="M39" s="23">
        <f>+'Cartera masculina por edad'!L39+'Cartera femenina por edad'!L39</f>
        <v>5658</v>
      </c>
      <c r="N39" s="23">
        <f>+'Cartera masculina por edad'!M39+'Cartera femenina por edad'!M39</f>
        <v>3660</v>
      </c>
      <c r="O39" s="23">
        <f>+'Cartera masculina por edad'!N39+'Cartera femenina por edad'!N39</f>
        <v>2058</v>
      </c>
      <c r="P39" s="23">
        <f>+'Cartera masculina por edad'!O39+'Cartera femenina por edad'!O39</f>
        <v>980</v>
      </c>
      <c r="Q39" s="23">
        <f>+'Cartera masculina por edad'!P39+'Cartera femenina por edad'!P39</f>
        <v>578</v>
      </c>
      <c r="R39" s="23">
        <f>+'Cartera masculina por edad'!Q39+'Cartera femenina por edad'!Q39</f>
        <v>357</v>
      </c>
      <c r="S39" s="23">
        <f>+'Cartera masculina por edad'!R39+'Cartera femenina por edad'!R39</f>
        <v>242</v>
      </c>
      <c r="T39" s="23">
        <f>+'Cartera masculina por edad'!S39+'Cartera femenina por edad'!S39</f>
        <v>0</v>
      </c>
      <c r="U39" s="26">
        <f t="shared" si="6"/>
        <v>262296</v>
      </c>
      <c r="V39" s="26"/>
      <c r="W39" s="13"/>
      <c r="X39" s="13">
        <f t="shared" si="7"/>
        <v>-262296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8"/>
        <v>Vida Tres</v>
      </c>
      <c r="C40" s="54">
        <v>4</v>
      </c>
      <c r="D40" s="23">
        <f>+'Cartera masculina por edad'!C40+'Cartera femenina por edad'!C40</f>
        <v>30157</v>
      </c>
      <c r="E40" s="23">
        <f>+'Cartera masculina por edad'!D40+'Cartera femenina por edad'!D40</f>
        <v>10252</v>
      </c>
      <c r="F40" s="23">
        <f>+'Cartera masculina por edad'!E40+'Cartera femenina por edad'!E40</f>
        <v>8040</v>
      </c>
      <c r="G40" s="23">
        <f>+'Cartera masculina por edad'!F40+'Cartera femenina por edad'!F40</f>
        <v>3365</v>
      </c>
      <c r="H40" s="23">
        <f>+'Cartera masculina por edad'!G40+'Cartera femenina por edad'!G40</f>
        <v>1753</v>
      </c>
      <c r="I40" s="23">
        <f>+'Cartera masculina por edad'!H40+'Cartera femenina por edad'!H40</f>
        <v>1974</v>
      </c>
      <c r="J40" s="23">
        <f>+'Cartera masculina por edad'!I40+'Cartera femenina por edad'!I40</f>
        <v>1884</v>
      </c>
      <c r="K40" s="23">
        <f>+'Cartera masculina por edad'!J40+'Cartera femenina por edad'!J40</f>
        <v>1810</v>
      </c>
      <c r="L40" s="23">
        <f>+'Cartera masculina por edad'!K40+'Cartera femenina por edad'!K40</f>
        <v>1518</v>
      </c>
      <c r="M40" s="23">
        <f>+'Cartera masculina por edad'!L40+'Cartera femenina por edad'!L40</f>
        <v>1216</v>
      </c>
      <c r="N40" s="23">
        <f>+'Cartera masculina por edad'!M40+'Cartera femenina por edad'!M40</f>
        <v>935</v>
      </c>
      <c r="O40" s="23">
        <f>+'Cartera masculina por edad'!N40+'Cartera femenina por edad'!N40</f>
        <v>621</v>
      </c>
      <c r="P40" s="23">
        <f>+'Cartera masculina por edad'!O40+'Cartera femenina por edad'!O40</f>
        <v>457</v>
      </c>
      <c r="Q40" s="23">
        <f>+'Cartera masculina por edad'!P40+'Cartera femenina por edad'!P40</f>
        <v>319</v>
      </c>
      <c r="R40" s="23">
        <f>+'Cartera masculina por edad'!Q40+'Cartera femenina por edad'!Q40</f>
        <v>199</v>
      </c>
      <c r="S40" s="23">
        <f>+'Cartera masculina por edad'!R40+'Cartera femenina por edad'!R40</f>
        <v>118</v>
      </c>
      <c r="T40" s="23">
        <f>+'Cartera masculina por edad'!S40+'Cartera femenina por edad'!S40</f>
        <v>0</v>
      </c>
      <c r="U40" s="26">
        <f t="shared" si="6"/>
        <v>64622</v>
      </c>
      <c r="V40" s="26"/>
      <c r="W40" s="13"/>
      <c r="X40" s="13">
        <f t="shared" si="7"/>
        <v>-64622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8"/>
        <v>Ferrosalud</v>
      </c>
      <c r="C41" s="54">
        <v>18</v>
      </c>
      <c r="D41" s="23">
        <f>+'Cartera masculina por edad'!C41+'Cartera femenina por edad'!C41</f>
        <v>3730</v>
      </c>
      <c r="E41" s="23">
        <f>+'Cartera masculina por edad'!D41+'Cartera femenina por edad'!D41</f>
        <v>1367</v>
      </c>
      <c r="F41" s="23">
        <f>+'Cartera masculina por edad'!E41+'Cartera femenina por edad'!E41</f>
        <v>785</v>
      </c>
      <c r="G41" s="23">
        <f>+'Cartera masculina por edad'!F41+'Cartera femenina por edad'!F41</f>
        <v>251</v>
      </c>
      <c r="H41" s="23">
        <f>+'Cartera masculina por edad'!G41+'Cartera femenina por edad'!G41</f>
        <v>179</v>
      </c>
      <c r="I41" s="23">
        <f>+'Cartera masculina por edad'!H41+'Cartera femenina por edad'!H41</f>
        <v>220</v>
      </c>
      <c r="J41" s="23">
        <f>+'Cartera masculina por edad'!I41+'Cartera femenina por edad'!I41</f>
        <v>308</v>
      </c>
      <c r="K41" s="23">
        <f>+'Cartera masculina por edad'!J41+'Cartera femenina por edad'!J41</f>
        <v>257</v>
      </c>
      <c r="L41" s="23">
        <f>+'Cartera masculina por edad'!K41+'Cartera femenina por edad'!K41</f>
        <v>240</v>
      </c>
      <c r="M41" s="23">
        <f>+'Cartera masculina por edad'!L41+'Cartera femenina por edad'!L41</f>
        <v>282</v>
      </c>
      <c r="N41" s="23">
        <f>+'Cartera masculina por edad'!M41+'Cartera femenina por edad'!M41</f>
        <v>222</v>
      </c>
      <c r="O41" s="23">
        <f>+'Cartera masculina por edad'!N41+'Cartera femenina por edad'!N41</f>
        <v>102</v>
      </c>
      <c r="P41" s="23">
        <f>+'Cartera masculina por edad'!O41+'Cartera femenina por edad'!O41</f>
        <v>45</v>
      </c>
      <c r="Q41" s="23">
        <f>+'Cartera masculina por edad'!P41+'Cartera femenina por edad'!P41</f>
        <v>17</v>
      </c>
      <c r="R41" s="23">
        <f>+'Cartera masculina por edad'!Q41+'Cartera femenina por edad'!Q41</f>
        <v>6</v>
      </c>
      <c r="S41" s="23">
        <f>+'Cartera masculina por edad'!R41+'Cartera femenina por edad'!R41</f>
        <v>2</v>
      </c>
      <c r="T41" s="23">
        <f>+'Cartera masculina por edad'!S41+'Cartera femenina por edad'!S41</f>
        <v>0</v>
      </c>
      <c r="U41" s="26">
        <f>SUM(C41:T41)</f>
        <v>8031</v>
      </c>
      <c r="V41" s="26"/>
      <c r="W41" s="13"/>
      <c r="X41" s="13">
        <f>+W41-U41</f>
        <v>-8031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8"/>
        <v>Mas Vida</v>
      </c>
      <c r="C42" s="54">
        <v>1</v>
      </c>
      <c r="D42" s="23">
        <f>+'Cartera masculina por edad'!C42+'Cartera femenina por edad'!C42</f>
        <v>93347</v>
      </c>
      <c r="E42" s="23">
        <f>+'Cartera masculina por edad'!D42+'Cartera femenina por edad'!D42</f>
        <v>24697</v>
      </c>
      <c r="F42" s="23">
        <f>+'Cartera masculina por edad'!E42+'Cartera femenina por edad'!E42</f>
        <v>16206</v>
      </c>
      <c r="G42" s="23">
        <f>+'Cartera masculina por edad'!F42+'Cartera femenina por edad'!F42</f>
        <v>6745</v>
      </c>
      <c r="H42" s="23">
        <f>+'Cartera masculina por edad'!G42+'Cartera femenina por edad'!G42</f>
        <v>5370</v>
      </c>
      <c r="I42" s="23">
        <f>+'Cartera masculina por edad'!H42+'Cartera femenina por edad'!H42</f>
        <v>5631</v>
      </c>
      <c r="J42" s="23">
        <f>+'Cartera masculina por edad'!I42+'Cartera femenina por edad'!I42</f>
        <v>4566</v>
      </c>
      <c r="K42" s="23">
        <f>+'Cartera masculina por edad'!J42+'Cartera femenina por edad'!J42</f>
        <v>4008</v>
      </c>
      <c r="L42" s="23">
        <f>+'Cartera masculina por edad'!K42+'Cartera femenina por edad'!K42</f>
        <v>2544</v>
      </c>
      <c r="M42" s="23">
        <f>+'Cartera masculina por edad'!L42+'Cartera femenina por edad'!L42</f>
        <v>1288</v>
      </c>
      <c r="N42" s="23">
        <f>+'Cartera masculina por edad'!M42+'Cartera femenina por edad'!M42</f>
        <v>534</v>
      </c>
      <c r="O42" s="23">
        <f>+'Cartera masculina por edad'!N42+'Cartera femenina por edad'!N42</f>
        <v>316</v>
      </c>
      <c r="P42" s="23">
        <f>+'Cartera masculina por edad'!O42+'Cartera femenina por edad'!O42</f>
        <v>162</v>
      </c>
      <c r="Q42" s="23">
        <f>+'Cartera masculina por edad'!P42+'Cartera femenina por edad'!P42</f>
        <v>113</v>
      </c>
      <c r="R42" s="23">
        <f>+'Cartera masculina por edad'!Q42+'Cartera femenina por edad'!Q42</f>
        <v>79</v>
      </c>
      <c r="S42" s="23">
        <f>+'Cartera masculina por edad'!R42+'Cartera femenina por edad'!R42</f>
        <v>63</v>
      </c>
      <c r="T42" s="23">
        <f>+'Cartera masculina por edad'!S42+'Cartera femenina por edad'!S42</f>
        <v>0</v>
      </c>
      <c r="U42" s="26">
        <f t="shared" si="6"/>
        <v>165670</v>
      </c>
      <c r="V42" s="26"/>
      <c r="W42" s="13"/>
      <c r="X42" s="13">
        <f t="shared" si="7"/>
        <v>-165670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8"/>
        <v>Isapre Banmédica</v>
      </c>
      <c r="C43" s="54">
        <v>15</v>
      </c>
      <c r="D43" s="23">
        <f>+'Cartera masculina por edad'!C43+'Cartera femenina por edad'!C43</f>
        <v>131639</v>
      </c>
      <c r="E43" s="23">
        <f>+'Cartera masculina por edad'!D43+'Cartera femenina por edad'!D43</f>
        <v>46018</v>
      </c>
      <c r="F43" s="23">
        <f>+'Cartera masculina por edad'!E43+'Cartera femenina por edad'!E43</f>
        <v>33412</v>
      </c>
      <c r="G43" s="23">
        <f>+'Cartera masculina por edad'!F43+'Cartera femenina por edad'!F43</f>
        <v>14409</v>
      </c>
      <c r="H43" s="23">
        <f>+'Cartera masculina por edad'!G43+'Cartera femenina por edad'!G43</f>
        <v>8377</v>
      </c>
      <c r="I43" s="23">
        <f>+'Cartera masculina por edad'!H43+'Cartera femenina por edad'!H43</f>
        <v>9139</v>
      </c>
      <c r="J43" s="23">
        <f>+'Cartera masculina por edad'!I43+'Cartera femenina por edad'!I43</f>
        <v>9422</v>
      </c>
      <c r="K43" s="23">
        <f>+'Cartera masculina por edad'!J43+'Cartera femenina por edad'!J43</f>
        <v>9673</v>
      </c>
      <c r="L43" s="23">
        <f>+'Cartera masculina por edad'!K43+'Cartera femenina por edad'!K43</f>
        <v>7924</v>
      </c>
      <c r="M43" s="23">
        <f>+'Cartera masculina por edad'!L43+'Cartera femenina por edad'!L43</f>
        <v>5755</v>
      </c>
      <c r="N43" s="23">
        <f>+'Cartera masculina por edad'!M43+'Cartera femenina por edad'!M43</f>
        <v>3975</v>
      </c>
      <c r="O43" s="23">
        <f>+'Cartera masculina por edad'!N43+'Cartera femenina por edad'!N43</f>
        <v>2320</v>
      </c>
      <c r="P43" s="23">
        <f>+'Cartera masculina por edad'!O43+'Cartera femenina por edad'!O43</f>
        <v>1389</v>
      </c>
      <c r="Q43" s="23">
        <f>+'Cartera masculina por edad'!P43+'Cartera femenina por edad'!P43</f>
        <v>966</v>
      </c>
      <c r="R43" s="23">
        <f>+'Cartera masculina por edad'!Q43+'Cartera femenina por edad'!Q43</f>
        <v>613</v>
      </c>
      <c r="S43" s="23">
        <f>+'Cartera masculina por edad'!R43+'Cartera femenina por edad'!R43</f>
        <v>442</v>
      </c>
      <c r="T43" s="23">
        <f>+'Cartera masculina por edad'!S43+'Cartera femenina por edad'!S43</f>
        <v>0</v>
      </c>
      <c r="U43" s="26">
        <f t="shared" si="6"/>
        <v>285488</v>
      </c>
      <c r="V43" s="26"/>
      <c r="W43" s="13"/>
      <c r="X43" s="13">
        <f t="shared" si="7"/>
        <v>-285488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8"/>
        <v>Consalud S.A.</v>
      </c>
      <c r="C44" s="54"/>
      <c r="D44" s="23">
        <f>+'Cartera masculina por edad'!C44+'Cartera femenina por edad'!C44</f>
        <v>128615</v>
      </c>
      <c r="E44" s="23">
        <f>+'Cartera masculina por edad'!D44+'Cartera femenina por edad'!D44</f>
        <v>51160</v>
      </c>
      <c r="F44" s="23">
        <f>+'Cartera masculina por edad'!E44+'Cartera femenina por edad'!E44</f>
        <v>38601</v>
      </c>
      <c r="G44" s="23">
        <f>+'Cartera masculina por edad'!F44+'Cartera femenina por edad'!F44</f>
        <v>16981</v>
      </c>
      <c r="H44" s="23">
        <f>+'Cartera masculina por edad'!G44+'Cartera femenina por edad'!G44</f>
        <v>9084</v>
      </c>
      <c r="I44" s="23">
        <f>+'Cartera masculina por edad'!H44+'Cartera femenina por edad'!H44</f>
        <v>10534</v>
      </c>
      <c r="J44" s="23">
        <f>+'Cartera masculina por edad'!I44+'Cartera femenina por edad'!I44</f>
        <v>11699</v>
      </c>
      <c r="K44" s="23">
        <f>+'Cartera masculina por edad'!J44+'Cartera femenina por edad'!J44</f>
        <v>12935</v>
      </c>
      <c r="L44" s="23">
        <f>+'Cartera masculina por edad'!K44+'Cartera femenina por edad'!K44</f>
        <v>11024</v>
      </c>
      <c r="M44" s="23">
        <f>+'Cartera masculina por edad'!L44+'Cartera femenina por edad'!L44</f>
        <v>7699</v>
      </c>
      <c r="N44" s="23">
        <f>+'Cartera masculina por edad'!M44+'Cartera femenina por edad'!M44</f>
        <v>4664</v>
      </c>
      <c r="O44" s="23">
        <f>+'Cartera masculina por edad'!N44+'Cartera femenina por edad'!N44</f>
        <v>2519</v>
      </c>
      <c r="P44" s="23">
        <f>+'Cartera masculina por edad'!O44+'Cartera femenina por edad'!O44</f>
        <v>1495</v>
      </c>
      <c r="Q44" s="23">
        <f>+'Cartera masculina por edad'!P44+'Cartera femenina por edad'!P44</f>
        <v>1000</v>
      </c>
      <c r="R44" s="23">
        <f>+'Cartera masculina por edad'!Q44+'Cartera femenina por edad'!Q44</f>
        <v>629</v>
      </c>
      <c r="S44" s="23">
        <f>+'Cartera masculina por edad'!R44+'Cartera femenina por edad'!R44</f>
        <v>542</v>
      </c>
      <c r="T44" s="23">
        <f>+'Cartera masculina por edad'!S44+'Cartera femenina por edad'!S44</f>
        <v>0</v>
      </c>
      <c r="U44" s="26">
        <f t="shared" si="6"/>
        <v>309181</v>
      </c>
      <c r="V44" s="26"/>
      <c r="W44" s="13"/>
      <c r="X44" s="13">
        <f t="shared" si="7"/>
        <v>-309181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5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"/>
      <c r="X45" s="13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45</v>
      </c>
      <c r="C46" s="26">
        <f aca="true" t="shared" si="9" ref="C46:U46">SUM(C38:C45)</f>
        <v>639</v>
      </c>
      <c r="D46" s="26">
        <f>SUM(D38:D45)</f>
        <v>612585</v>
      </c>
      <c r="E46" s="26">
        <f>SUM(E38:E45)</f>
        <v>207747</v>
      </c>
      <c r="F46" s="26">
        <f t="shared" si="9"/>
        <v>154191</v>
      </c>
      <c r="G46" s="26">
        <f t="shared" si="9"/>
        <v>66887</v>
      </c>
      <c r="H46" s="26">
        <f t="shared" si="9"/>
        <v>39633</v>
      </c>
      <c r="I46" s="26">
        <f t="shared" si="9"/>
        <v>42439</v>
      </c>
      <c r="J46" s="26">
        <f t="shared" si="9"/>
        <v>42193</v>
      </c>
      <c r="K46" s="26">
        <f t="shared" si="9"/>
        <v>43596</v>
      </c>
      <c r="L46" s="26">
        <f t="shared" si="9"/>
        <v>36574</v>
      </c>
      <c r="M46" s="26">
        <f t="shared" si="9"/>
        <v>26388</v>
      </c>
      <c r="N46" s="26">
        <f t="shared" si="9"/>
        <v>17330</v>
      </c>
      <c r="O46" s="26">
        <f t="shared" si="9"/>
        <v>9937</v>
      </c>
      <c r="P46" s="26">
        <f t="shared" si="9"/>
        <v>5684</v>
      </c>
      <c r="Q46" s="26">
        <f t="shared" si="9"/>
        <v>3597</v>
      </c>
      <c r="R46" s="26">
        <f t="shared" si="9"/>
        <v>2220</v>
      </c>
      <c r="S46" s="26">
        <f t="shared" si="9"/>
        <v>1600</v>
      </c>
      <c r="T46" s="26">
        <f t="shared" si="9"/>
        <v>0</v>
      </c>
      <c r="U46" s="26">
        <f t="shared" si="9"/>
        <v>1313240</v>
      </c>
      <c r="V46" s="26"/>
      <c r="W46" s="13">
        <f>SUM(W38:W44)</f>
        <v>0</v>
      </c>
      <c r="X46" s="13">
        <f>SUM(X38:X44)</f>
        <v>-1313240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54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26"/>
      <c r="U47" s="49"/>
      <c r="V47" s="49"/>
      <c r="W47" s="13"/>
      <c r="X47" s="13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10" ref="B48:B53">+B17</f>
        <v>San Lorenzo</v>
      </c>
      <c r="C48" s="54"/>
      <c r="D48" s="23">
        <f>+'Cartera masculina por edad'!C48+'Cartera femenina por edad'!C48</f>
        <v>865</v>
      </c>
      <c r="E48" s="23">
        <f>+'Cartera masculina por edad'!D48+'Cartera femenina por edad'!D48</f>
        <v>508</v>
      </c>
      <c r="F48" s="23">
        <f>+'Cartera masculina por edad'!E48+'Cartera femenina por edad'!E48</f>
        <v>539</v>
      </c>
      <c r="G48" s="23">
        <f>+'Cartera masculina por edad'!F48+'Cartera femenina por edad'!F48</f>
        <v>32</v>
      </c>
      <c r="H48" s="23">
        <f>+'Cartera masculina por edad'!G48+'Cartera femenina por edad'!G48</f>
        <v>72</v>
      </c>
      <c r="I48" s="23">
        <f>+'Cartera masculina por edad'!H48+'Cartera femenina por edad'!H48</f>
        <v>80</v>
      </c>
      <c r="J48" s="23">
        <f>+'Cartera masculina por edad'!I48+'Cartera femenina por edad'!I48</f>
        <v>108</v>
      </c>
      <c r="K48" s="23">
        <f>+'Cartera masculina por edad'!J48+'Cartera femenina por edad'!J48</f>
        <v>234</v>
      </c>
      <c r="L48" s="23">
        <f>+'Cartera masculina por edad'!K48+'Cartera femenina por edad'!K48</f>
        <v>285</v>
      </c>
      <c r="M48" s="23">
        <f>+'Cartera masculina por edad'!L48+'Cartera femenina por edad'!L48</f>
        <v>211</v>
      </c>
      <c r="N48" s="23">
        <f>+'Cartera masculina por edad'!M48+'Cartera femenina por edad'!M48</f>
        <v>96</v>
      </c>
      <c r="O48" s="23">
        <f>+'Cartera masculina por edad'!N48+'Cartera femenina por edad'!N48</f>
        <v>39</v>
      </c>
      <c r="P48" s="23">
        <f>+'Cartera masculina por edad'!O48+'Cartera femenina por edad'!O48</f>
        <v>15</v>
      </c>
      <c r="Q48" s="23">
        <f>+'Cartera masculina por edad'!P48+'Cartera femenina por edad'!P48</f>
        <v>20</v>
      </c>
      <c r="R48" s="23">
        <f>+'Cartera masculina por edad'!Q48+'Cartera femenina por edad'!Q48</f>
        <v>26</v>
      </c>
      <c r="S48" s="23">
        <f>+'Cartera masculina por edad'!R48+'Cartera femenina por edad'!R48</f>
        <v>28</v>
      </c>
      <c r="T48" s="23">
        <f>+'Cartera masculina por edad'!S48+'Cartera femenina por edad'!S48</f>
        <v>0</v>
      </c>
      <c r="U48" s="26">
        <f aca="true" t="shared" si="11" ref="U48:U53">SUM(C48:T48)</f>
        <v>3158</v>
      </c>
      <c r="V48" s="26"/>
      <c r="W48" s="13"/>
      <c r="X48" s="13">
        <f aca="true" t="shared" si="12" ref="X48:X53">+W48-U48</f>
        <v>-3158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10"/>
        <v>Fusat Ltda.</v>
      </c>
      <c r="C49" s="54"/>
      <c r="D49" s="23">
        <f>+'Cartera masculina por edad'!C49+'Cartera femenina por edad'!C49</f>
        <v>6003</v>
      </c>
      <c r="E49" s="23">
        <f>+'Cartera masculina por edad'!D49+'Cartera femenina por edad'!D49</f>
        <v>2960</v>
      </c>
      <c r="F49" s="23">
        <f>+'Cartera masculina por edad'!E49+'Cartera femenina por edad'!E49</f>
        <v>2381</v>
      </c>
      <c r="G49" s="23">
        <f>+'Cartera masculina por edad'!F49+'Cartera femenina por edad'!F49</f>
        <v>930</v>
      </c>
      <c r="H49" s="23">
        <f>+'Cartera masculina por edad'!G49+'Cartera femenina por edad'!G49</f>
        <v>466</v>
      </c>
      <c r="I49" s="23">
        <f>+'Cartera masculina por edad'!H49+'Cartera femenina por edad'!H49</f>
        <v>523</v>
      </c>
      <c r="J49" s="23">
        <f>+'Cartera masculina por edad'!I49+'Cartera femenina por edad'!I49</f>
        <v>593</v>
      </c>
      <c r="K49" s="23">
        <f>+'Cartera masculina por edad'!J49+'Cartera femenina por edad'!J49</f>
        <v>787</v>
      </c>
      <c r="L49" s="23">
        <f>+'Cartera masculina por edad'!K49+'Cartera femenina por edad'!K49</f>
        <v>1098</v>
      </c>
      <c r="M49" s="23">
        <f>+'Cartera masculina por edad'!L49+'Cartera femenina por edad'!L49</f>
        <v>1325</v>
      </c>
      <c r="N49" s="23">
        <f>+'Cartera masculina por edad'!M49+'Cartera femenina por edad'!M49</f>
        <v>1064</v>
      </c>
      <c r="O49" s="23">
        <f>+'Cartera masculina por edad'!N49+'Cartera femenina por edad'!N49</f>
        <v>653</v>
      </c>
      <c r="P49" s="23">
        <f>+'Cartera masculina por edad'!O49+'Cartera femenina por edad'!O49</f>
        <v>347</v>
      </c>
      <c r="Q49" s="23">
        <f>+'Cartera masculina por edad'!P49+'Cartera femenina por edad'!P49</f>
        <v>200</v>
      </c>
      <c r="R49" s="23">
        <f>+'Cartera masculina por edad'!Q49+'Cartera femenina por edad'!Q49</f>
        <v>145</v>
      </c>
      <c r="S49" s="23">
        <f>+'Cartera masculina por edad'!R49+'Cartera femenina por edad'!R49</f>
        <v>124</v>
      </c>
      <c r="T49" s="23">
        <f>+'Cartera masculina por edad'!S49+'Cartera femenina por edad'!S49</f>
        <v>0</v>
      </c>
      <c r="U49" s="26">
        <f t="shared" si="11"/>
        <v>19599</v>
      </c>
      <c r="V49" s="26"/>
      <c r="W49" s="13"/>
      <c r="X49" s="13">
        <f t="shared" si="12"/>
        <v>-19599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10"/>
        <v>Chuquicamata</v>
      </c>
      <c r="C50" s="54"/>
      <c r="D50" s="23">
        <f>+'Cartera masculina por edad'!C50+'Cartera femenina por edad'!C50</f>
        <v>8564</v>
      </c>
      <c r="E50" s="23">
        <f>+'Cartera masculina por edad'!D50+'Cartera femenina por edad'!D50</f>
        <v>4655</v>
      </c>
      <c r="F50" s="23">
        <f>+'Cartera masculina por edad'!E50+'Cartera femenina por edad'!E50</f>
        <v>3476</v>
      </c>
      <c r="G50" s="23">
        <f>+'Cartera masculina por edad'!F50+'Cartera femenina por edad'!F50</f>
        <v>476</v>
      </c>
      <c r="H50" s="23">
        <f>+'Cartera masculina por edad'!G50+'Cartera femenina por edad'!G50</f>
        <v>589</v>
      </c>
      <c r="I50" s="23">
        <f>+'Cartera masculina por edad'!H50+'Cartera femenina por edad'!H50</f>
        <v>781</v>
      </c>
      <c r="J50" s="23">
        <f>+'Cartera masculina por edad'!I50+'Cartera femenina por edad'!I50</f>
        <v>1129</v>
      </c>
      <c r="K50" s="23">
        <f>+'Cartera masculina por edad'!J50+'Cartera femenina por edad'!J50</f>
        <v>1477</v>
      </c>
      <c r="L50" s="23">
        <f>+'Cartera masculina por edad'!K50+'Cartera femenina por edad'!K50</f>
        <v>1361</v>
      </c>
      <c r="M50" s="23">
        <f>+'Cartera masculina por edad'!L50+'Cartera femenina por edad'!L50</f>
        <v>1101</v>
      </c>
      <c r="N50" s="23">
        <f>+'Cartera masculina por edad'!M50+'Cartera femenina por edad'!M50</f>
        <v>693</v>
      </c>
      <c r="O50" s="23">
        <f>+'Cartera masculina por edad'!N50+'Cartera femenina por edad'!N50</f>
        <v>349</v>
      </c>
      <c r="P50" s="23">
        <f>+'Cartera masculina por edad'!O50+'Cartera femenina por edad'!O50</f>
        <v>180</v>
      </c>
      <c r="Q50" s="23">
        <f>+'Cartera masculina por edad'!P50+'Cartera femenina por edad'!P50</f>
        <v>178</v>
      </c>
      <c r="R50" s="23">
        <f>+'Cartera masculina por edad'!Q50+'Cartera femenina por edad'!Q50</f>
        <v>136</v>
      </c>
      <c r="S50" s="23">
        <f>+'Cartera masculina por edad'!R50+'Cartera femenina por edad'!R50</f>
        <v>119</v>
      </c>
      <c r="T50" s="23">
        <f>+'Cartera masculina por edad'!S50+'Cartera femenina por edad'!S50</f>
        <v>0</v>
      </c>
      <c r="U50" s="26">
        <f t="shared" si="11"/>
        <v>25264</v>
      </c>
      <c r="V50" s="26"/>
      <c r="W50" s="13"/>
      <c r="X50" s="13">
        <f t="shared" si="12"/>
        <v>-25264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10"/>
        <v>Río Blanco</v>
      </c>
      <c r="C51" s="54"/>
      <c r="D51" s="23">
        <f>+'Cartera masculina por edad'!C51+'Cartera femenina por edad'!C51</f>
        <v>1627</v>
      </c>
      <c r="E51" s="23">
        <f>+'Cartera masculina por edad'!D51+'Cartera femenina por edad'!D51</f>
        <v>727</v>
      </c>
      <c r="F51" s="23">
        <f>+'Cartera masculina por edad'!E51+'Cartera femenina por edad'!E51</f>
        <v>511</v>
      </c>
      <c r="G51" s="23">
        <f>+'Cartera masculina por edad'!F51+'Cartera femenina por edad'!F51</f>
        <v>76</v>
      </c>
      <c r="H51" s="23">
        <f>+'Cartera masculina por edad'!G51+'Cartera femenina por edad'!G51</f>
        <v>165</v>
      </c>
      <c r="I51" s="23">
        <f>+'Cartera masculina por edad'!H51+'Cartera femenina por edad'!H51</f>
        <v>171</v>
      </c>
      <c r="J51" s="23">
        <f>+'Cartera masculina por edad'!I51+'Cartera femenina por edad'!I51</f>
        <v>189</v>
      </c>
      <c r="K51" s="23">
        <f>+'Cartera masculina por edad'!J51+'Cartera femenina por edad'!J51</f>
        <v>198</v>
      </c>
      <c r="L51" s="23">
        <f>+'Cartera masculina por edad'!K51+'Cartera femenina por edad'!K51</f>
        <v>205</v>
      </c>
      <c r="M51" s="23">
        <f>+'Cartera masculina por edad'!L51+'Cartera femenina por edad'!L51</f>
        <v>190</v>
      </c>
      <c r="N51" s="23">
        <f>+'Cartera masculina por edad'!M51+'Cartera femenina por edad'!M51</f>
        <v>163</v>
      </c>
      <c r="O51" s="23">
        <f>+'Cartera masculina por edad'!N51+'Cartera femenina por edad'!N51</f>
        <v>67</v>
      </c>
      <c r="P51" s="23">
        <f>+'Cartera masculina por edad'!O51+'Cartera femenina por edad'!O51</f>
        <v>43</v>
      </c>
      <c r="Q51" s="23">
        <f>+'Cartera masculina por edad'!P51+'Cartera femenina por edad'!P51</f>
        <v>25</v>
      </c>
      <c r="R51" s="23">
        <f>+'Cartera masculina por edad'!Q51+'Cartera femenina por edad'!Q51</f>
        <v>17</v>
      </c>
      <c r="S51" s="23">
        <f>+'Cartera masculina por edad'!R51+'Cartera femenina por edad'!R51</f>
        <v>33</v>
      </c>
      <c r="T51" s="23">
        <f>+'Cartera masculina por edad'!S51+'Cartera femenina por edad'!S51</f>
        <v>0</v>
      </c>
      <c r="U51" s="26">
        <f t="shared" si="11"/>
        <v>4407</v>
      </c>
      <c r="V51" s="26"/>
      <c r="W51" s="13"/>
      <c r="X51" s="13">
        <f t="shared" si="12"/>
        <v>-4407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10"/>
        <v>Isapre Fundación</v>
      </c>
      <c r="C52" s="54"/>
      <c r="D52" s="23">
        <f>+'Cartera masculina por edad'!C52+'Cartera femenina por edad'!C52</f>
        <v>4746</v>
      </c>
      <c r="E52" s="23">
        <f>+'Cartera masculina por edad'!D52+'Cartera femenina por edad'!D52</f>
        <v>1955</v>
      </c>
      <c r="F52" s="23">
        <f>+'Cartera masculina por edad'!E52+'Cartera femenina por edad'!E52</f>
        <v>1684</v>
      </c>
      <c r="G52" s="23">
        <f>+'Cartera masculina por edad'!F52+'Cartera femenina por edad'!F52</f>
        <v>310</v>
      </c>
      <c r="H52" s="23">
        <f>+'Cartera masculina por edad'!G52+'Cartera femenina por edad'!G52</f>
        <v>162</v>
      </c>
      <c r="I52" s="23">
        <f>+'Cartera masculina por edad'!H52+'Cartera femenina por edad'!H52</f>
        <v>234</v>
      </c>
      <c r="J52" s="23">
        <f>+'Cartera masculina por edad'!I52+'Cartera femenina por edad'!I52</f>
        <v>284</v>
      </c>
      <c r="K52" s="23">
        <f>+'Cartera masculina por edad'!J52+'Cartera femenina por edad'!J52</f>
        <v>349</v>
      </c>
      <c r="L52" s="23">
        <f>+'Cartera masculina por edad'!K52+'Cartera femenina por edad'!K52</f>
        <v>399</v>
      </c>
      <c r="M52" s="23">
        <f>+'Cartera masculina por edad'!L52+'Cartera femenina por edad'!L52</f>
        <v>518</v>
      </c>
      <c r="N52" s="23">
        <f>+'Cartera masculina por edad'!M52+'Cartera femenina por edad'!M52</f>
        <v>500</v>
      </c>
      <c r="O52" s="23">
        <f>+'Cartera masculina por edad'!N52+'Cartera femenina por edad'!N52</f>
        <v>383</v>
      </c>
      <c r="P52" s="23">
        <f>+'Cartera masculina por edad'!O52+'Cartera femenina por edad'!O52</f>
        <v>261</v>
      </c>
      <c r="Q52" s="23">
        <f>+'Cartera masculina por edad'!P52+'Cartera femenina por edad'!P52</f>
        <v>204</v>
      </c>
      <c r="R52" s="23">
        <f>+'Cartera masculina por edad'!Q52+'Cartera femenina por edad'!Q52</f>
        <v>189</v>
      </c>
      <c r="S52" s="23">
        <f>+'Cartera masculina por edad'!R52+'Cartera femenina por edad'!R52</f>
        <v>129</v>
      </c>
      <c r="T52" s="23">
        <f>+'Cartera masculina por edad'!S52+'Cartera femenina por edad'!S52</f>
        <v>0</v>
      </c>
      <c r="U52" s="26">
        <f t="shared" si="11"/>
        <v>12307</v>
      </c>
      <c r="V52" s="26"/>
      <c r="W52" s="13"/>
      <c r="X52" s="13">
        <f t="shared" si="12"/>
        <v>-12307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10"/>
        <v>Cruz del Norte</v>
      </c>
      <c r="C53" s="54"/>
      <c r="D53" s="23">
        <f>+'Cartera masculina por edad'!C53+'Cartera femenina por edad'!C53</f>
        <v>1130</v>
      </c>
      <c r="E53" s="23">
        <f>+'Cartera masculina por edad'!D53+'Cartera femenina por edad'!D53</f>
        <v>452</v>
      </c>
      <c r="F53" s="23">
        <f>+'Cartera masculina por edad'!E53+'Cartera femenina por edad'!E53</f>
        <v>152</v>
      </c>
      <c r="G53" s="23">
        <f>+'Cartera masculina por edad'!F53+'Cartera femenina por edad'!F53</f>
        <v>56</v>
      </c>
      <c r="H53" s="23">
        <f>+'Cartera masculina por edad'!G53+'Cartera femenina por edad'!G53</f>
        <v>71</v>
      </c>
      <c r="I53" s="23">
        <f>+'Cartera masculina por edad'!H53+'Cartera femenina por edad'!H53</f>
        <v>115</v>
      </c>
      <c r="J53" s="23">
        <f>+'Cartera masculina por edad'!I53+'Cartera femenina por edad'!I53</f>
        <v>126</v>
      </c>
      <c r="K53" s="23">
        <f>+'Cartera masculina por edad'!J53+'Cartera femenina por edad'!J53</f>
        <v>172</v>
      </c>
      <c r="L53" s="23">
        <f>+'Cartera masculina por edad'!K53+'Cartera femenina por edad'!K53</f>
        <v>112</v>
      </c>
      <c r="M53" s="23">
        <f>+'Cartera masculina por edad'!L53+'Cartera femenina por edad'!L53</f>
        <v>105</v>
      </c>
      <c r="N53" s="23">
        <f>+'Cartera masculina por edad'!M53+'Cartera femenina por edad'!M53</f>
        <v>38</v>
      </c>
      <c r="O53" s="23">
        <f>+'Cartera masculina por edad'!N53+'Cartera femenina por edad'!N53</f>
        <v>13</v>
      </c>
      <c r="P53" s="23">
        <f>+'Cartera masculina por edad'!O53+'Cartera femenina por edad'!O53</f>
        <v>8</v>
      </c>
      <c r="Q53" s="23">
        <f>+'Cartera masculina por edad'!P53+'Cartera femenina por edad'!P53</f>
        <v>8</v>
      </c>
      <c r="R53" s="23">
        <f>+'Cartera masculina por edad'!Q53+'Cartera femenina por edad'!Q53</f>
        <v>2</v>
      </c>
      <c r="S53" s="23">
        <f>+'Cartera masculina por edad'!R53+'Cartera femenina por edad'!R53</f>
        <v>2</v>
      </c>
      <c r="T53" s="23">
        <f>+'Cartera masculina por edad'!S53+'Cartera femenina por edad'!S53</f>
        <v>0</v>
      </c>
      <c r="U53" s="26">
        <f t="shared" si="11"/>
        <v>2562</v>
      </c>
      <c r="V53" s="26"/>
      <c r="W53" s="13"/>
      <c r="X53" s="13">
        <f t="shared" si="12"/>
        <v>-2562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5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"/>
      <c r="X54" s="13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51</v>
      </c>
      <c r="C55" s="26">
        <f aca="true" t="shared" si="13" ref="C55:U55">SUM(C48:C53)</f>
        <v>0</v>
      </c>
      <c r="D55" s="26">
        <f>SUM(D48:D53)</f>
        <v>22935</v>
      </c>
      <c r="E55" s="26">
        <f>SUM(E48:E53)</f>
        <v>11257</v>
      </c>
      <c r="F55" s="26">
        <f t="shared" si="13"/>
        <v>8743</v>
      </c>
      <c r="G55" s="26">
        <f t="shared" si="13"/>
        <v>1880</v>
      </c>
      <c r="H55" s="26">
        <f t="shared" si="13"/>
        <v>1525</v>
      </c>
      <c r="I55" s="26">
        <f t="shared" si="13"/>
        <v>1904</v>
      </c>
      <c r="J55" s="26">
        <f t="shared" si="13"/>
        <v>2429</v>
      </c>
      <c r="K55" s="26">
        <f t="shared" si="13"/>
        <v>3217</v>
      </c>
      <c r="L55" s="26">
        <f t="shared" si="13"/>
        <v>3460</v>
      </c>
      <c r="M55" s="26">
        <f t="shared" si="13"/>
        <v>3450</v>
      </c>
      <c r="N55" s="26">
        <f t="shared" si="13"/>
        <v>2554</v>
      </c>
      <c r="O55" s="26">
        <f t="shared" si="13"/>
        <v>1504</v>
      </c>
      <c r="P55" s="26">
        <f t="shared" si="13"/>
        <v>854</v>
      </c>
      <c r="Q55" s="26">
        <f t="shared" si="13"/>
        <v>635</v>
      </c>
      <c r="R55" s="26">
        <f t="shared" si="13"/>
        <v>515</v>
      </c>
      <c r="S55" s="26">
        <f t="shared" si="13"/>
        <v>435</v>
      </c>
      <c r="T55" s="26">
        <f t="shared" si="13"/>
        <v>0</v>
      </c>
      <c r="U55" s="26">
        <f t="shared" si="13"/>
        <v>67297</v>
      </c>
      <c r="V55" s="26"/>
      <c r="W55" s="13">
        <f>SUM(W48:W53)</f>
        <v>0</v>
      </c>
      <c r="X55" s="13">
        <f>SUM(X48:X53)</f>
        <v>-67297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26"/>
      <c r="U56" s="49"/>
      <c r="V56" s="49"/>
      <c r="W56" s="13"/>
      <c r="X56" s="13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" thickBot="1">
      <c r="A57" s="15"/>
      <c r="B57" s="15" t="s">
        <v>52</v>
      </c>
      <c r="C57" s="26">
        <f aca="true" t="shared" si="14" ref="C57:U57">C46+C55</f>
        <v>639</v>
      </c>
      <c r="D57" s="26">
        <f>D46+D55</f>
        <v>635520</v>
      </c>
      <c r="E57" s="26">
        <f>E46+E55</f>
        <v>219004</v>
      </c>
      <c r="F57" s="26">
        <f t="shared" si="14"/>
        <v>162934</v>
      </c>
      <c r="G57" s="26">
        <f t="shared" si="14"/>
        <v>68767</v>
      </c>
      <c r="H57" s="26">
        <f t="shared" si="14"/>
        <v>41158</v>
      </c>
      <c r="I57" s="26">
        <f t="shared" si="14"/>
        <v>44343</v>
      </c>
      <c r="J57" s="26">
        <f t="shared" si="14"/>
        <v>44622</v>
      </c>
      <c r="K57" s="26">
        <f t="shared" si="14"/>
        <v>46813</v>
      </c>
      <c r="L57" s="26">
        <f t="shared" si="14"/>
        <v>40034</v>
      </c>
      <c r="M57" s="26">
        <f t="shared" si="14"/>
        <v>29838</v>
      </c>
      <c r="N57" s="26">
        <f t="shared" si="14"/>
        <v>19884</v>
      </c>
      <c r="O57" s="26">
        <f t="shared" si="14"/>
        <v>11441</v>
      </c>
      <c r="P57" s="26">
        <f t="shared" si="14"/>
        <v>6538</v>
      </c>
      <c r="Q57" s="26">
        <f t="shared" si="14"/>
        <v>4232</v>
      </c>
      <c r="R57" s="26">
        <f t="shared" si="14"/>
        <v>2735</v>
      </c>
      <c r="S57" s="26">
        <f t="shared" si="14"/>
        <v>2035</v>
      </c>
      <c r="T57" s="26">
        <f t="shared" si="14"/>
        <v>0</v>
      </c>
      <c r="U57" s="26">
        <f t="shared" si="14"/>
        <v>1380537</v>
      </c>
      <c r="V57" s="26"/>
      <c r="W57" s="19">
        <f>W46+W55</f>
        <v>0</v>
      </c>
      <c r="X57" s="19">
        <f>X46+X55</f>
        <v>-1380537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53</v>
      </c>
      <c r="C59" s="51">
        <f aca="true" t="shared" si="15" ref="C59:T59">(C57/$U57)</f>
        <v>0.0004628633640387762</v>
      </c>
      <c r="D59" s="51">
        <f>(D57/$U57)</f>
        <v>0.4603426058120862</v>
      </c>
      <c r="E59" s="51">
        <f>(E57/$U57)</f>
        <v>0.15863682030977802</v>
      </c>
      <c r="F59" s="51">
        <f t="shared" si="15"/>
        <v>0.118022189915953</v>
      </c>
      <c r="G59" s="51">
        <f t="shared" si="15"/>
        <v>0.04981177614218235</v>
      </c>
      <c r="H59" s="51">
        <f t="shared" si="15"/>
        <v>0.0298130365212957</v>
      </c>
      <c r="I59" s="51">
        <f t="shared" si="15"/>
        <v>0.03212010978336691</v>
      </c>
      <c r="J59" s="51">
        <f t="shared" si="15"/>
        <v>0.03232220505498947</v>
      </c>
      <c r="K59" s="51">
        <f t="shared" si="15"/>
        <v>0.03390926863966703</v>
      </c>
      <c r="L59" s="51">
        <f t="shared" si="15"/>
        <v>0.028998860588307303</v>
      </c>
      <c r="M59" s="51">
        <f t="shared" si="15"/>
        <v>0.02161332872643037</v>
      </c>
      <c r="N59" s="51">
        <f t="shared" si="15"/>
        <v>0.014403090971122107</v>
      </c>
      <c r="O59" s="51">
        <f t="shared" si="15"/>
        <v>0.008287354848149669</v>
      </c>
      <c r="P59" s="51">
        <f t="shared" si="15"/>
        <v>0.004735838300603316</v>
      </c>
      <c r="Q59" s="51">
        <f t="shared" si="15"/>
        <v>0.003065473797515025</v>
      </c>
      <c r="R59" s="51">
        <f t="shared" si="15"/>
        <v>0.0019811131465509437</v>
      </c>
      <c r="S59" s="51">
        <f t="shared" si="15"/>
        <v>0.0014740640779638647</v>
      </c>
      <c r="T59" s="51">
        <f t="shared" si="15"/>
        <v>0</v>
      </c>
      <c r="U59" s="148">
        <f>SUM(C59:T59)</f>
        <v>1</v>
      </c>
      <c r="V59" s="52"/>
      <c r="W59" s="21">
        <v>100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+'Cartera masculina por edad'!B29</f>
        <v>Fuente: Superintendencia de Salud, Archivo Maestro de Beneficiarios.</v>
      </c>
      <c r="C60" s="4"/>
      <c r="D60" s="4"/>
      <c r="E60" s="13"/>
      <c r="F60" s="13"/>
      <c r="G60" s="13"/>
      <c r="H60" s="13"/>
      <c r="I60" s="13"/>
      <c r="J60" s="13"/>
      <c r="K60" s="13"/>
      <c r="L60" s="13"/>
      <c r="M60" s="53" t="s">
        <v>1</v>
      </c>
      <c r="N60" s="53" t="s">
        <v>1</v>
      </c>
      <c r="O60" s="53" t="s">
        <v>1</v>
      </c>
      <c r="P60" s="53" t="s">
        <v>1</v>
      </c>
      <c r="Q60" s="13"/>
      <c r="R60" s="13"/>
      <c r="S60" s="53" t="s">
        <v>1</v>
      </c>
      <c r="T60" s="53" t="s">
        <v>1</v>
      </c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+'Cartera masculina por edad'!B30</f>
        <v>(*) Son aquellos datos que no presentan información en el campo edad.</v>
      </c>
      <c r="C61" s="11"/>
      <c r="D61" s="11"/>
      <c r="E61" s="13"/>
      <c r="F61" s="13"/>
      <c r="G61" s="13"/>
      <c r="H61" s="13"/>
      <c r="I61" s="13"/>
      <c r="J61" s="13"/>
      <c r="K61" s="13"/>
      <c r="L61" s="13"/>
      <c r="M61" s="53" t="s">
        <v>1</v>
      </c>
      <c r="N61" s="53" t="s">
        <v>1</v>
      </c>
      <c r="O61" s="53" t="s">
        <v>1</v>
      </c>
      <c r="P61" s="53" t="s">
        <v>1</v>
      </c>
      <c r="Q61" s="13"/>
      <c r="R61" s="13"/>
      <c r="S61" s="53" t="s">
        <v>1</v>
      </c>
      <c r="T61" s="53" t="s">
        <v>1</v>
      </c>
      <c r="U61" s="5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2:256" ht="11.25">
      <c r="B62" s="11" t="s">
        <v>224</v>
      </c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53"/>
      <c r="N62" s="53"/>
      <c r="O62" s="53"/>
      <c r="P62" s="53"/>
      <c r="Q62" s="13"/>
      <c r="R62" s="13"/>
      <c r="S62" s="53"/>
      <c r="T62" s="53"/>
      <c r="U62" s="5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3:256" ht="11.25">
      <c r="C63" s="11"/>
      <c r="D63" s="11"/>
      <c r="E63" s="13"/>
      <c r="F63" s="13"/>
      <c r="G63" s="13"/>
      <c r="H63" s="13"/>
      <c r="I63" s="13"/>
      <c r="J63" s="13"/>
      <c r="K63" s="13"/>
      <c r="L63" s="13"/>
      <c r="M63" s="53"/>
      <c r="N63" s="53"/>
      <c r="O63" s="53"/>
      <c r="P63" s="53"/>
      <c r="Q63" s="13"/>
      <c r="R63" s="13"/>
      <c r="S63" s="53"/>
      <c r="T63" s="53"/>
      <c r="U63" s="53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153" t="s">
        <v>231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4" t="s">
        <v>86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2:256" ht="13.5">
      <c r="B66" s="154" t="s">
        <v>269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2" thickBot="1">
      <c r="A67" s="21"/>
      <c r="B67" s="21"/>
      <c r="C67" s="21"/>
      <c r="D67" s="2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12" t="s">
        <v>1</v>
      </c>
      <c r="B68" s="112" t="s">
        <v>1</v>
      </c>
      <c r="C68" s="163" t="s">
        <v>55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4" t="str">
        <f>+T36</f>
        <v>Sin Edad (*)</v>
      </c>
      <c r="U68" s="164" t="str">
        <f>+U36</f>
        <v>Total</v>
      </c>
      <c r="V68" s="21"/>
      <c r="W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120" t="s">
        <v>39</v>
      </c>
      <c r="B69" s="120" t="s">
        <v>40</v>
      </c>
      <c r="C69" s="125" t="str">
        <f>+C37</f>
        <v>Sin Clasificar (**)</v>
      </c>
      <c r="D69" s="125" t="s">
        <v>248</v>
      </c>
      <c r="E69" s="125" t="s">
        <v>249</v>
      </c>
      <c r="F69" s="125" t="s">
        <v>56</v>
      </c>
      <c r="G69" s="125" t="s">
        <v>57</v>
      </c>
      <c r="H69" s="125" t="s">
        <v>58</v>
      </c>
      <c r="I69" s="125" t="s">
        <v>59</v>
      </c>
      <c r="J69" s="125" t="s">
        <v>60</v>
      </c>
      <c r="K69" s="125" t="s">
        <v>61</v>
      </c>
      <c r="L69" s="125" t="s">
        <v>62</v>
      </c>
      <c r="M69" s="125" t="s">
        <v>63</v>
      </c>
      <c r="N69" s="125" t="s">
        <v>64</v>
      </c>
      <c r="O69" s="125" t="s">
        <v>65</v>
      </c>
      <c r="P69" s="125" t="s">
        <v>66</v>
      </c>
      <c r="Q69" s="125" t="s">
        <v>67</v>
      </c>
      <c r="R69" s="125" t="s">
        <v>68</v>
      </c>
      <c r="S69" s="126" t="s">
        <v>69</v>
      </c>
      <c r="T69" s="165">
        <f>+T37</f>
        <v>0</v>
      </c>
      <c r="U69" s="165" t="s">
        <v>4</v>
      </c>
      <c r="V69" s="21"/>
      <c r="W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67</v>
      </c>
      <c r="B70" s="11" t="str">
        <f>+B38</f>
        <v>Colmena Golden Cross</v>
      </c>
      <c r="C70" s="26">
        <f>+C38</f>
        <v>103</v>
      </c>
      <c r="D70" s="26">
        <f aca="true" t="shared" si="16" ref="D70:T70">C7+D38</f>
        <v>103963</v>
      </c>
      <c r="E70" s="26">
        <f t="shared" si="16"/>
        <v>32291</v>
      </c>
      <c r="F70" s="26">
        <f t="shared" si="16"/>
        <v>32815</v>
      </c>
      <c r="G70" s="26">
        <f t="shared" si="16"/>
        <v>45345</v>
      </c>
      <c r="H70" s="26">
        <f t="shared" si="16"/>
        <v>47696</v>
      </c>
      <c r="I70" s="26">
        <f t="shared" si="16"/>
        <v>42499</v>
      </c>
      <c r="J70" s="26">
        <f t="shared" si="16"/>
        <v>32264</v>
      </c>
      <c r="K70" s="26">
        <f t="shared" si="16"/>
        <v>28973</v>
      </c>
      <c r="L70" s="26">
        <f t="shared" si="16"/>
        <v>25494</v>
      </c>
      <c r="M70" s="26">
        <f t="shared" si="16"/>
        <v>19790</v>
      </c>
      <c r="N70" s="26">
        <f t="shared" si="16"/>
        <v>14287</v>
      </c>
      <c r="O70" s="26">
        <f t="shared" si="16"/>
        <v>8709</v>
      </c>
      <c r="P70" s="26">
        <f t="shared" si="16"/>
        <v>4826</v>
      </c>
      <c r="Q70" s="26">
        <f t="shared" si="16"/>
        <v>2710</v>
      </c>
      <c r="R70" s="26">
        <f t="shared" si="16"/>
        <v>1596</v>
      </c>
      <c r="S70" s="26">
        <f t="shared" si="16"/>
        <v>809</v>
      </c>
      <c r="T70" s="26">
        <f t="shared" si="16"/>
        <v>0</v>
      </c>
      <c r="U70" s="26">
        <f aca="true" t="shared" si="17" ref="U70:U76">SUM(C70:T70)</f>
        <v>444170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78</v>
      </c>
      <c r="B71" s="11" t="str">
        <f aca="true" t="shared" si="18" ref="B71:B76">+B39</f>
        <v>Isapre Cruz Blanca S.A.</v>
      </c>
      <c r="C71" s="26">
        <f aca="true" t="shared" si="19" ref="C71:C76">+C39</f>
        <v>498</v>
      </c>
      <c r="D71" s="26">
        <f aca="true" t="shared" si="20" ref="D71:T71">C8+D39</f>
        <v>121439</v>
      </c>
      <c r="E71" s="26">
        <f t="shared" si="20"/>
        <v>43439</v>
      </c>
      <c r="F71" s="26">
        <f t="shared" si="20"/>
        <v>42990</v>
      </c>
      <c r="G71" s="26">
        <f t="shared" si="20"/>
        <v>49007</v>
      </c>
      <c r="H71" s="26">
        <f t="shared" si="20"/>
        <v>49261</v>
      </c>
      <c r="I71" s="26">
        <f t="shared" si="20"/>
        <v>49197</v>
      </c>
      <c r="J71" s="26">
        <f t="shared" si="20"/>
        <v>43073</v>
      </c>
      <c r="K71" s="26">
        <f t="shared" si="20"/>
        <v>40539</v>
      </c>
      <c r="L71" s="26">
        <f t="shared" si="20"/>
        <v>33260</v>
      </c>
      <c r="M71" s="26">
        <f t="shared" si="20"/>
        <v>24975</v>
      </c>
      <c r="N71" s="26">
        <f t="shared" si="20"/>
        <v>16625</v>
      </c>
      <c r="O71" s="26">
        <f t="shared" si="20"/>
        <v>9103</v>
      </c>
      <c r="P71" s="26">
        <f t="shared" si="20"/>
        <v>4461</v>
      </c>
      <c r="Q71" s="26">
        <f t="shared" si="20"/>
        <v>2751</v>
      </c>
      <c r="R71" s="26">
        <f t="shared" si="20"/>
        <v>1351</v>
      </c>
      <c r="S71" s="26">
        <f t="shared" si="20"/>
        <v>726</v>
      </c>
      <c r="T71" s="26">
        <f t="shared" si="20"/>
        <v>0</v>
      </c>
      <c r="U71" s="26">
        <f t="shared" si="17"/>
        <v>532695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80</v>
      </c>
      <c r="B72" s="11" t="str">
        <f t="shared" si="18"/>
        <v>Vida Tres</v>
      </c>
      <c r="C72" s="26">
        <f t="shared" si="19"/>
        <v>4</v>
      </c>
      <c r="D72" s="26">
        <f aca="true" t="shared" si="21" ref="D72:T72">C9+D40</f>
        <v>30172</v>
      </c>
      <c r="E72" s="26">
        <f t="shared" si="21"/>
        <v>10370</v>
      </c>
      <c r="F72" s="26">
        <f t="shared" si="21"/>
        <v>9368</v>
      </c>
      <c r="G72" s="26">
        <f t="shared" si="21"/>
        <v>10034</v>
      </c>
      <c r="H72" s="26">
        <f t="shared" si="21"/>
        <v>11223</v>
      </c>
      <c r="I72" s="26">
        <f t="shared" si="21"/>
        <v>12883</v>
      </c>
      <c r="J72" s="26">
        <f t="shared" si="21"/>
        <v>11381</v>
      </c>
      <c r="K72" s="26">
        <f t="shared" si="21"/>
        <v>9962</v>
      </c>
      <c r="L72" s="26">
        <f t="shared" si="21"/>
        <v>8189</v>
      </c>
      <c r="M72" s="26">
        <f t="shared" si="21"/>
        <v>6332</v>
      </c>
      <c r="N72" s="26">
        <f t="shared" si="21"/>
        <v>5336</v>
      </c>
      <c r="O72" s="26">
        <f t="shared" si="21"/>
        <v>3469</v>
      </c>
      <c r="P72" s="26">
        <f t="shared" si="21"/>
        <v>1999</v>
      </c>
      <c r="Q72" s="26">
        <f t="shared" si="21"/>
        <v>1456</v>
      </c>
      <c r="R72" s="26">
        <f t="shared" si="21"/>
        <v>790</v>
      </c>
      <c r="S72" s="26">
        <f t="shared" si="21"/>
        <v>390</v>
      </c>
      <c r="T72" s="26">
        <f t="shared" si="21"/>
        <v>0</v>
      </c>
      <c r="U72" s="26">
        <f t="shared" si="17"/>
        <v>133358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81</v>
      </c>
      <c r="B73" s="11" t="str">
        <f t="shared" si="18"/>
        <v>Ferrosalud</v>
      </c>
      <c r="C73" s="26">
        <f t="shared" si="19"/>
        <v>18</v>
      </c>
      <c r="D73" s="26">
        <f aca="true" t="shared" si="22" ref="D73:T73">C10+D41</f>
        <v>3733</v>
      </c>
      <c r="E73" s="26">
        <f t="shared" si="22"/>
        <v>1706</v>
      </c>
      <c r="F73" s="26">
        <f t="shared" si="22"/>
        <v>2668</v>
      </c>
      <c r="G73" s="26">
        <f t="shared" si="22"/>
        <v>1865</v>
      </c>
      <c r="H73" s="26">
        <f t="shared" si="22"/>
        <v>1672</v>
      </c>
      <c r="I73" s="26">
        <f t="shared" si="22"/>
        <v>1685</v>
      </c>
      <c r="J73" s="26">
        <f t="shared" si="22"/>
        <v>1673</v>
      </c>
      <c r="K73" s="26">
        <f t="shared" si="22"/>
        <v>1504</v>
      </c>
      <c r="L73" s="26">
        <f t="shared" si="22"/>
        <v>1164</v>
      </c>
      <c r="M73" s="26">
        <f t="shared" si="22"/>
        <v>983</v>
      </c>
      <c r="N73" s="26">
        <f t="shared" si="22"/>
        <v>785</v>
      </c>
      <c r="O73" s="26">
        <f t="shared" si="22"/>
        <v>353</v>
      </c>
      <c r="P73" s="26">
        <f t="shared" si="22"/>
        <v>174</v>
      </c>
      <c r="Q73" s="26">
        <f t="shared" si="22"/>
        <v>83</v>
      </c>
      <c r="R73" s="26">
        <f t="shared" si="22"/>
        <v>23</v>
      </c>
      <c r="S73" s="26">
        <f t="shared" si="22"/>
        <v>7</v>
      </c>
      <c r="T73" s="26">
        <f t="shared" si="22"/>
        <v>0</v>
      </c>
      <c r="U73" s="26">
        <f>SUM(C73:T73)</f>
        <v>20096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88</v>
      </c>
      <c r="B74" s="11" t="str">
        <f t="shared" si="18"/>
        <v>Mas Vida</v>
      </c>
      <c r="C74" s="26">
        <f t="shared" si="19"/>
        <v>1</v>
      </c>
      <c r="D74" s="26">
        <f aca="true" t="shared" si="23" ref="D74:T74">C11+D42</f>
        <v>93528</v>
      </c>
      <c r="E74" s="26">
        <f t="shared" si="23"/>
        <v>25026</v>
      </c>
      <c r="F74" s="26">
        <f t="shared" si="23"/>
        <v>20516</v>
      </c>
      <c r="G74" s="26">
        <f t="shared" si="23"/>
        <v>30986</v>
      </c>
      <c r="H74" s="26">
        <f t="shared" si="23"/>
        <v>40914</v>
      </c>
      <c r="I74" s="26">
        <f t="shared" si="23"/>
        <v>40020</v>
      </c>
      <c r="J74" s="26">
        <f t="shared" si="23"/>
        <v>29797</v>
      </c>
      <c r="K74" s="26">
        <f t="shared" si="23"/>
        <v>23631</v>
      </c>
      <c r="L74" s="26">
        <f t="shared" si="23"/>
        <v>16757</v>
      </c>
      <c r="M74" s="26">
        <f t="shared" si="23"/>
        <v>9767</v>
      </c>
      <c r="N74" s="26">
        <f t="shared" si="23"/>
        <v>3804</v>
      </c>
      <c r="O74" s="26">
        <f t="shared" si="23"/>
        <v>1933</v>
      </c>
      <c r="P74" s="26">
        <f t="shared" si="23"/>
        <v>920</v>
      </c>
      <c r="Q74" s="26">
        <f t="shared" si="23"/>
        <v>596</v>
      </c>
      <c r="R74" s="26">
        <f t="shared" si="23"/>
        <v>376</v>
      </c>
      <c r="S74" s="26">
        <f t="shared" si="23"/>
        <v>232</v>
      </c>
      <c r="T74" s="26">
        <f t="shared" si="23"/>
        <v>0</v>
      </c>
      <c r="U74" s="26">
        <f t="shared" si="17"/>
        <v>338804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99</v>
      </c>
      <c r="B75" s="11" t="str">
        <f t="shared" si="18"/>
        <v>Isapre Banmédica</v>
      </c>
      <c r="C75" s="26">
        <f t="shared" si="19"/>
        <v>15</v>
      </c>
      <c r="D75" s="26">
        <f aca="true" t="shared" si="24" ref="D75:T75">C12+D43</f>
        <v>131706</v>
      </c>
      <c r="E75" s="26">
        <f t="shared" si="24"/>
        <v>47584</v>
      </c>
      <c r="F75" s="26">
        <f t="shared" si="24"/>
        <v>49499</v>
      </c>
      <c r="G75" s="26">
        <f t="shared" si="24"/>
        <v>55921</v>
      </c>
      <c r="H75" s="26">
        <f t="shared" si="24"/>
        <v>52571</v>
      </c>
      <c r="I75" s="26">
        <f t="shared" si="24"/>
        <v>51460</v>
      </c>
      <c r="J75" s="26">
        <f t="shared" si="24"/>
        <v>46755</v>
      </c>
      <c r="K75" s="26">
        <f t="shared" si="24"/>
        <v>43637</v>
      </c>
      <c r="L75" s="26">
        <f t="shared" si="24"/>
        <v>34470</v>
      </c>
      <c r="M75" s="26">
        <f t="shared" si="24"/>
        <v>26401</v>
      </c>
      <c r="N75" s="26">
        <f t="shared" si="24"/>
        <v>18728</v>
      </c>
      <c r="O75" s="26">
        <f t="shared" si="24"/>
        <v>11192</v>
      </c>
      <c r="P75" s="26">
        <f t="shared" si="24"/>
        <v>5937</v>
      </c>
      <c r="Q75" s="26">
        <f t="shared" si="24"/>
        <v>4067</v>
      </c>
      <c r="R75" s="26">
        <f t="shared" si="24"/>
        <v>2515</v>
      </c>
      <c r="S75" s="26">
        <f t="shared" si="24"/>
        <v>1641</v>
      </c>
      <c r="T75" s="26">
        <f t="shared" si="24"/>
        <v>0</v>
      </c>
      <c r="U75" s="26">
        <f t="shared" si="17"/>
        <v>584099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>
        <v>107</v>
      </c>
      <c r="B76" s="11" t="str">
        <f t="shared" si="18"/>
        <v>Consalud S.A.</v>
      </c>
      <c r="C76" s="26">
        <f t="shared" si="19"/>
        <v>0</v>
      </c>
      <c r="D76" s="26">
        <f aca="true" t="shared" si="25" ref="D76:T76">C13+D44</f>
        <v>128742</v>
      </c>
      <c r="E76" s="26">
        <f t="shared" si="25"/>
        <v>54397</v>
      </c>
      <c r="F76" s="26">
        <f t="shared" si="25"/>
        <v>67863</v>
      </c>
      <c r="G76" s="26">
        <f t="shared" si="25"/>
        <v>59104</v>
      </c>
      <c r="H76" s="26">
        <f t="shared" si="25"/>
        <v>48508</v>
      </c>
      <c r="I76" s="26">
        <f t="shared" si="25"/>
        <v>48969</v>
      </c>
      <c r="J76" s="26">
        <f t="shared" si="25"/>
        <v>46669</v>
      </c>
      <c r="K76" s="26">
        <f t="shared" si="25"/>
        <v>46997</v>
      </c>
      <c r="L76" s="26">
        <f t="shared" si="25"/>
        <v>38770</v>
      </c>
      <c r="M76" s="26">
        <f t="shared" si="25"/>
        <v>29330</v>
      </c>
      <c r="N76" s="26">
        <f t="shared" si="25"/>
        <v>18069</v>
      </c>
      <c r="O76" s="26">
        <f t="shared" si="25"/>
        <v>9460</v>
      </c>
      <c r="P76" s="26">
        <f t="shared" si="25"/>
        <v>5783</v>
      </c>
      <c r="Q76" s="26">
        <f t="shared" si="25"/>
        <v>4088</v>
      </c>
      <c r="R76" s="26">
        <f t="shared" si="25"/>
        <v>2136</v>
      </c>
      <c r="S76" s="26">
        <f t="shared" si="25"/>
        <v>1356</v>
      </c>
      <c r="T76" s="26">
        <f t="shared" si="25"/>
        <v>0</v>
      </c>
      <c r="U76" s="26">
        <f t="shared" si="17"/>
        <v>610241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>
      <c r="A77" s="4"/>
      <c r="B77" s="4"/>
      <c r="C77" s="4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2:256" ht="11.25">
      <c r="B78" s="11" t="s">
        <v>45</v>
      </c>
      <c r="C78" s="26">
        <f aca="true" t="shared" si="26" ref="C78:U78">SUM(C70:C77)</f>
        <v>639</v>
      </c>
      <c r="D78" s="26">
        <f>SUM(D70:D77)</f>
        <v>613283</v>
      </c>
      <c r="E78" s="26">
        <f>SUM(E70:E77)</f>
        <v>214813</v>
      </c>
      <c r="F78" s="26">
        <f t="shared" si="26"/>
        <v>225719</v>
      </c>
      <c r="G78" s="26">
        <f t="shared" si="26"/>
        <v>252262</v>
      </c>
      <c r="H78" s="26">
        <f t="shared" si="26"/>
        <v>251845</v>
      </c>
      <c r="I78" s="26">
        <f t="shared" si="26"/>
        <v>246713</v>
      </c>
      <c r="J78" s="26">
        <f t="shared" si="26"/>
        <v>211612</v>
      </c>
      <c r="K78" s="26">
        <f t="shared" si="26"/>
        <v>195243</v>
      </c>
      <c r="L78" s="26">
        <f t="shared" si="26"/>
        <v>158104</v>
      </c>
      <c r="M78" s="26">
        <f t="shared" si="26"/>
        <v>117578</v>
      </c>
      <c r="N78" s="26">
        <f t="shared" si="26"/>
        <v>77634</v>
      </c>
      <c r="O78" s="26">
        <f t="shared" si="26"/>
        <v>44219</v>
      </c>
      <c r="P78" s="26">
        <f t="shared" si="26"/>
        <v>24100</v>
      </c>
      <c r="Q78" s="26">
        <f t="shared" si="26"/>
        <v>15751</v>
      </c>
      <c r="R78" s="26">
        <f t="shared" si="26"/>
        <v>8787</v>
      </c>
      <c r="S78" s="26">
        <f t="shared" si="26"/>
        <v>5161</v>
      </c>
      <c r="T78" s="26">
        <f t="shared" si="26"/>
        <v>0</v>
      </c>
      <c r="U78" s="26">
        <f t="shared" si="26"/>
        <v>2663463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26"/>
      <c r="U79" s="49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62</v>
      </c>
      <c r="B80" s="11" t="str">
        <f aca="true" t="shared" si="27" ref="B80:C85">+B48</f>
        <v>San Lorenzo</v>
      </c>
      <c r="C80" s="26">
        <f t="shared" si="27"/>
        <v>0</v>
      </c>
      <c r="D80" s="26">
        <f aca="true" t="shared" si="28" ref="D80:T80">C17+D48</f>
        <v>866</v>
      </c>
      <c r="E80" s="26">
        <f t="shared" si="28"/>
        <v>508</v>
      </c>
      <c r="F80" s="26">
        <f t="shared" si="28"/>
        <v>543</v>
      </c>
      <c r="G80" s="26">
        <f t="shared" si="28"/>
        <v>60</v>
      </c>
      <c r="H80" s="26">
        <f t="shared" si="28"/>
        <v>160</v>
      </c>
      <c r="I80" s="26">
        <f t="shared" si="28"/>
        <v>218</v>
      </c>
      <c r="J80" s="26">
        <f t="shared" si="28"/>
        <v>212</v>
      </c>
      <c r="K80" s="26">
        <f t="shared" si="28"/>
        <v>414</v>
      </c>
      <c r="L80" s="26">
        <f t="shared" si="28"/>
        <v>644</v>
      </c>
      <c r="M80" s="26">
        <f t="shared" si="28"/>
        <v>603</v>
      </c>
      <c r="N80" s="26">
        <f t="shared" si="28"/>
        <v>286</v>
      </c>
      <c r="O80" s="26">
        <f t="shared" si="28"/>
        <v>91</v>
      </c>
      <c r="P80" s="26">
        <f t="shared" si="28"/>
        <v>39</v>
      </c>
      <c r="Q80" s="26">
        <f t="shared" si="28"/>
        <v>25</v>
      </c>
      <c r="R80" s="26">
        <f t="shared" si="28"/>
        <v>30</v>
      </c>
      <c r="S80" s="26">
        <f t="shared" si="28"/>
        <v>29</v>
      </c>
      <c r="T80" s="26">
        <f t="shared" si="28"/>
        <v>0</v>
      </c>
      <c r="U80" s="26">
        <f aca="true" t="shared" si="29" ref="U80:U85">SUM(C80:T80)</f>
        <v>4728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63</v>
      </c>
      <c r="B81" s="11" t="str">
        <f t="shared" si="27"/>
        <v>Fusat Ltda.</v>
      </c>
      <c r="C81" s="26">
        <f t="shared" si="27"/>
        <v>0</v>
      </c>
      <c r="D81" s="26">
        <f aca="true" t="shared" si="30" ref="D81:T81">C18+D49</f>
        <v>6327</v>
      </c>
      <c r="E81" s="26">
        <f t="shared" si="30"/>
        <v>3022</v>
      </c>
      <c r="F81" s="26">
        <f t="shared" si="30"/>
        <v>2530</v>
      </c>
      <c r="G81" s="26">
        <f t="shared" si="30"/>
        <v>1575</v>
      </c>
      <c r="H81" s="26">
        <f t="shared" si="30"/>
        <v>1705</v>
      </c>
      <c r="I81" s="26">
        <f t="shared" si="30"/>
        <v>1752</v>
      </c>
      <c r="J81" s="26">
        <f t="shared" si="30"/>
        <v>1781</v>
      </c>
      <c r="K81" s="26">
        <f t="shared" si="30"/>
        <v>2080</v>
      </c>
      <c r="L81" s="26">
        <f t="shared" si="30"/>
        <v>2498</v>
      </c>
      <c r="M81" s="26">
        <f t="shared" si="30"/>
        <v>3482</v>
      </c>
      <c r="N81" s="26">
        <f t="shared" si="30"/>
        <v>3054</v>
      </c>
      <c r="O81" s="26">
        <f t="shared" si="30"/>
        <v>1967</v>
      </c>
      <c r="P81" s="26">
        <f t="shared" si="30"/>
        <v>975</v>
      </c>
      <c r="Q81" s="26">
        <f t="shared" si="30"/>
        <v>467</v>
      </c>
      <c r="R81" s="26">
        <f t="shared" si="30"/>
        <v>235</v>
      </c>
      <c r="S81" s="26">
        <f t="shared" si="30"/>
        <v>188</v>
      </c>
      <c r="T81" s="26">
        <f t="shared" si="30"/>
        <v>0</v>
      </c>
      <c r="U81" s="26">
        <f t="shared" si="29"/>
        <v>33638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65</v>
      </c>
      <c r="B82" s="11" t="str">
        <f t="shared" si="27"/>
        <v>Chuquicamata</v>
      </c>
      <c r="C82" s="26">
        <f t="shared" si="27"/>
        <v>0</v>
      </c>
      <c r="D82" s="26">
        <f aca="true" t="shared" si="31" ref="D82:T82">C19+D50</f>
        <v>8926</v>
      </c>
      <c r="E82" s="26">
        <f t="shared" si="31"/>
        <v>4686</v>
      </c>
      <c r="F82" s="26">
        <f t="shared" si="31"/>
        <v>3603</v>
      </c>
      <c r="G82" s="26">
        <f t="shared" si="31"/>
        <v>1269</v>
      </c>
      <c r="H82" s="26">
        <f t="shared" si="31"/>
        <v>1536</v>
      </c>
      <c r="I82" s="26">
        <f t="shared" si="31"/>
        <v>1868</v>
      </c>
      <c r="J82" s="26">
        <f t="shared" si="31"/>
        <v>2557</v>
      </c>
      <c r="K82" s="26">
        <f t="shared" si="31"/>
        <v>3447</v>
      </c>
      <c r="L82" s="26">
        <f t="shared" si="31"/>
        <v>3189</v>
      </c>
      <c r="M82" s="26">
        <f t="shared" si="31"/>
        <v>2867</v>
      </c>
      <c r="N82" s="26">
        <f t="shared" si="31"/>
        <v>2003</v>
      </c>
      <c r="O82" s="26">
        <f t="shared" si="31"/>
        <v>967</v>
      </c>
      <c r="P82" s="26">
        <f t="shared" si="31"/>
        <v>343</v>
      </c>
      <c r="Q82" s="26">
        <f t="shared" si="31"/>
        <v>230</v>
      </c>
      <c r="R82" s="26">
        <f t="shared" si="31"/>
        <v>161</v>
      </c>
      <c r="S82" s="26">
        <f t="shared" si="31"/>
        <v>137</v>
      </c>
      <c r="T82" s="26">
        <f t="shared" si="31"/>
        <v>0</v>
      </c>
      <c r="U82" s="26">
        <f t="shared" si="29"/>
        <v>37789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68</v>
      </c>
      <c r="B83" s="11" t="str">
        <f t="shared" si="27"/>
        <v>Río Blanco</v>
      </c>
      <c r="C83" s="26">
        <f t="shared" si="27"/>
        <v>0</v>
      </c>
      <c r="D83" s="26">
        <f aca="true" t="shared" si="32" ref="D83:T83">C20+D51</f>
        <v>1628</v>
      </c>
      <c r="E83" s="26">
        <f t="shared" si="32"/>
        <v>727</v>
      </c>
      <c r="F83" s="26">
        <f t="shared" si="32"/>
        <v>516</v>
      </c>
      <c r="G83" s="26">
        <f t="shared" si="32"/>
        <v>161</v>
      </c>
      <c r="H83" s="26">
        <f t="shared" si="32"/>
        <v>384</v>
      </c>
      <c r="I83" s="26">
        <f t="shared" si="32"/>
        <v>443</v>
      </c>
      <c r="J83" s="26">
        <f t="shared" si="32"/>
        <v>486</v>
      </c>
      <c r="K83" s="26">
        <f t="shared" si="32"/>
        <v>474</v>
      </c>
      <c r="L83" s="26">
        <f t="shared" si="32"/>
        <v>446</v>
      </c>
      <c r="M83" s="26">
        <f t="shared" si="32"/>
        <v>502</v>
      </c>
      <c r="N83" s="26">
        <f t="shared" si="32"/>
        <v>432</v>
      </c>
      <c r="O83" s="26">
        <f t="shared" si="32"/>
        <v>197</v>
      </c>
      <c r="P83" s="26">
        <f t="shared" si="32"/>
        <v>74</v>
      </c>
      <c r="Q83" s="26">
        <f t="shared" si="32"/>
        <v>37</v>
      </c>
      <c r="R83" s="26">
        <f t="shared" si="32"/>
        <v>24</v>
      </c>
      <c r="S83" s="26">
        <f t="shared" si="32"/>
        <v>35</v>
      </c>
      <c r="T83" s="26">
        <f t="shared" si="32"/>
        <v>0</v>
      </c>
      <c r="U83" s="26">
        <f t="shared" si="29"/>
        <v>6566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76</v>
      </c>
      <c r="B84" s="11" t="str">
        <f t="shared" si="27"/>
        <v>Isapre Fundación</v>
      </c>
      <c r="C84" s="26">
        <f t="shared" si="27"/>
        <v>0</v>
      </c>
      <c r="D84" s="26">
        <f aca="true" t="shared" si="33" ref="D84:T84">C21+D52</f>
        <v>4755</v>
      </c>
      <c r="E84" s="26">
        <f t="shared" si="33"/>
        <v>1963</v>
      </c>
      <c r="F84" s="26">
        <f t="shared" si="33"/>
        <v>1849</v>
      </c>
      <c r="G84" s="26">
        <f t="shared" si="33"/>
        <v>1331</v>
      </c>
      <c r="H84" s="26">
        <f t="shared" si="33"/>
        <v>1229</v>
      </c>
      <c r="I84" s="26">
        <f t="shared" si="33"/>
        <v>1348</v>
      </c>
      <c r="J84" s="26">
        <f t="shared" si="33"/>
        <v>1451</v>
      </c>
      <c r="K84" s="26">
        <f t="shared" si="33"/>
        <v>1367</v>
      </c>
      <c r="L84" s="26">
        <f t="shared" si="33"/>
        <v>1280</v>
      </c>
      <c r="M84" s="26">
        <f t="shared" si="33"/>
        <v>1683</v>
      </c>
      <c r="N84" s="26">
        <f t="shared" si="33"/>
        <v>2273</v>
      </c>
      <c r="O84" s="26">
        <f t="shared" si="33"/>
        <v>1763</v>
      </c>
      <c r="P84" s="26">
        <f t="shared" si="33"/>
        <v>1045</v>
      </c>
      <c r="Q84" s="26">
        <f t="shared" si="33"/>
        <v>1041</v>
      </c>
      <c r="R84" s="26">
        <f t="shared" si="33"/>
        <v>1062</v>
      </c>
      <c r="S84" s="26">
        <f t="shared" si="33"/>
        <v>1015</v>
      </c>
      <c r="T84" s="26">
        <f t="shared" si="33"/>
        <v>0</v>
      </c>
      <c r="U84" s="26">
        <f t="shared" si="29"/>
        <v>26455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94</v>
      </c>
      <c r="B85" s="11" t="str">
        <f t="shared" si="27"/>
        <v>Cruz del Norte</v>
      </c>
      <c r="C85" s="26">
        <f t="shared" si="27"/>
        <v>0</v>
      </c>
      <c r="D85" s="26">
        <f aca="true" t="shared" si="34" ref="D85:T85">C22+D53</f>
        <v>1130</v>
      </c>
      <c r="E85" s="26">
        <f t="shared" si="34"/>
        <v>452</v>
      </c>
      <c r="F85" s="26">
        <f t="shared" si="34"/>
        <v>191</v>
      </c>
      <c r="G85" s="26">
        <f t="shared" si="34"/>
        <v>145</v>
      </c>
      <c r="H85" s="26">
        <f t="shared" si="34"/>
        <v>204</v>
      </c>
      <c r="I85" s="26">
        <f t="shared" si="34"/>
        <v>284</v>
      </c>
      <c r="J85" s="26">
        <f t="shared" si="34"/>
        <v>304</v>
      </c>
      <c r="K85" s="26">
        <f t="shared" si="34"/>
        <v>402</v>
      </c>
      <c r="L85" s="26">
        <f t="shared" si="34"/>
        <v>327</v>
      </c>
      <c r="M85" s="26">
        <f t="shared" si="34"/>
        <v>284</v>
      </c>
      <c r="N85" s="26">
        <f t="shared" si="34"/>
        <v>129</v>
      </c>
      <c r="O85" s="26">
        <f t="shared" si="34"/>
        <v>44</v>
      </c>
      <c r="P85" s="26">
        <f t="shared" si="34"/>
        <v>19</v>
      </c>
      <c r="Q85" s="26">
        <f t="shared" si="34"/>
        <v>12</v>
      </c>
      <c r="R85" s="26">
        <f t="shared" si="34"/>
        <v>4</v>
      </c>
      <c r="S85" s="26">
        <f t="shared" si="34"/>
        <v>2</v>
      </c>
      <c r="T85" s="26">
        <f t="shared" si="34"/>
        <v>0</v>
      </c>
      <c r="U85" s="26">
        <f t="shared" si="29"/>
        <v>3933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/>
      <c r="B86" s="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11"/>
      <c r="B87" s="11" t="s">
        <v>51</v>
      </c>
      <c r="C87" s="26">
        <f aca="true" t="shared" si="35" ref="C87:U87">SUM(C80:C85)</f>
        <v>0</v>
      </c>
      <c r="D87" s="26">
        <f>SUM(D80:D85)</f>
        <v>23632</v>
      </c>
      <c r="E87" s="26">
        <f>SUM(E80:E85)</f>
        <v>11358</v>
      </c>
      <c r="F87" s="26">
        <f t="shared" si="35"/>
        <v>9232</v>
      </c>
      <c r="G87" s="26">
        <f t="shared" si="35"/>
        <v>4541</v>
      </c>
      <c r="H87" s="26">
        <f t="shared" si="35"/>
        <v>5218</v>
      </c>
      <c r="I87" s="26">
        <f t="shared" si="35"/>
        <v>5913</v>
      </c>
      <c r="J87" s="26">
        <f t="shared" si="35"/>
        <v>6791</v>
      </c>
      <c r="K87" s="26">
        <f t="shared" si="35"/>
        <v>8184</v>
      </c>
      <c r="L87" s="26">
        <f t="shared" si="35"/>
        <v>8384</v>
      </c>
      <c r="M87" s="26">
        <f t="shared" si="35"/>
        <v>9421</v>
      </c>
      <c r="N87" s="26">
        <f t="shared" si="35"/>
        <v>8177</v>
      </c>
      <c r="O87" s="26">
        <f t="shared" si="35"/>
        <v>5029</v>
      </c>
      <c r="P87" s="26">
        <f t="shared" si="35"/>
        <v>2495</v>
      </c>
      <c r="Q87" s="26">
        <f t="shared" si="35"/>
        <v>1812</v>
      </c>
      <c r="R87" s="26">
        <f t="shared" si="35"/>
        <v>1516</v>
      </c>
      <c r="S87" s="26">
        <f t="shared" si="35"/>
        <v>1406</v>
      </c>
      <c r="T87" s="26">
        <f t="shared" si="35"/>
        <v>0</v>
      </c>
      <c r="U87" s="26">
        <f t="shared" si="35"/>
        <v>113109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26"/>
      <c r="U88" s="49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15"/>
      <c r="B89" s="15" t="s">
        <v>52</v>
      </c>
      <c r="C89" s="26">
        <f aca="true" t="shared" si="36" ref="C89:U89">C78+C87</f>
        <v>639</v>
      </c>
      <c r="D89" s="26">
        <f>D78+D87</f>
        <v>636915</v>
      </c>
      <c r="E89" s="26">
        <f>E78+E87</f>
        <v>226171</v>
      </c>
      <c r="F89" s="26">
        <f t="shared" si="36"/>
        <v>234951</v>
      </c>
      <c r="G89" s="26">
        <f t="shared" si="36"/>
        <v>256803</v>
      </c>
      <c r="H89" s="26">
        <f t="shared" si="36"/>
        <v>257063</v>
      </c>
      <c r="I89" s="26">
        <f t="shared" si="36"/>
        <v>252626</v>
      </c>
      <c r="J89" s="26">
        <f t="shared" si="36"/>
        <v>218403</v>
      </c>
      <c r="K89" s="26">
        <f t="shared" si="36"/>
        <v>203427</v>
      </c>
      <c r="L89" s="26">
        <f t="shared" si="36"/>
        <v>166488</v>
      </c>
      <c r="M89" s="26">
        <f t="shared" si="36"/>
        <v>126999</v>
      </c>
      <c r="N89" s="26">
        <f t="shared" si="36"/>
        <v>85811</v>
      </c>
      <c r="O89" s="26">
        <f t="shared" si="36"/>
        <v>49248</v>
      </c>
      <c r="P89" s="26">
        <f t="shared" si="36"/>
        <v>26595</v>
      </c>
      <c r="Q89" s="26">
        <f t="shared" si="36"/>
        <v>17563</v>
      </c>
      <c r="R89" s="26">
        <f t="shared" si="36"/>
        <v>10303</v>
      </c>
      <c r="S89" s="26">
        <f t="shared" si="36"/>
        <v>6567</v>
      </c>
      <c r="T89" s="26">
        <f t="shared" si="36"/>
        <v>0</v>
      </c>
      <c r="U89" s="26">
        <f t="shared" si="36"/>
        <v>2776572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/>
      <c r="B90" s="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2" thickBot="1">
      <c r="A91" s="27"/>
      <c r="B91" s="27" t="s">
        <v>53</v>
      </c>
      <c r="C91" s="51">
        <f aca="true" t="shared" si="37" ref="C91:T91">(C89/$U89)</f>
        <v>0.00023013989912741323</v>
      </c>
      <c r="D91" s="51">
        <f>(D89/$U89)</f>
        <v>0.22938897316547166</v>
      </c>
      <c r="E91" s="51">
        <f>(E89/$U89)</f>
        <v>0.08145691881932109</v>
      </c>
      <c r="F91" s="51">
        <f t="shared" si="37"/>
        <v>0.08461909145521888</v>
      </c>
      <c r="G91" s="51">
        <f t="shared" si="37"/>
        <v>0.09248922772397042</v>
      </c>
      <c r="H91" s="51">
        <f t="shared" si="37"/>
        <v>0.0925828683715027</v>
      </c>
      <c r="I91" s="51">
        <f t="shared" si="37"/>
        <v>0.09098485470573066</v>
      </c>
      <c r="J91" s="51">
        <f t="shared" si="37"/>
        <v>0.07865922439612587</v>
      </c>
      <c r="K91" s="51">
        <f t="shared" si="37"/>
        <v>0.07326552309826649</v>
      </c>
      <c r="L91" s="51">
        <f t="shared" si="37"/>
        <v>0.05996170817828603</v>
      </c>
      <c r="M91" s="51">
        <f t="shared" si="37"/>
        <v>0.04573949459981589</v>
      </c>
      <c r="N91" s="51">
        <f t="shared" si="37"/>
        <v>0.030905375405355956</v>
      </c>
      <c r="O91" s="51">
        <f t="shared" si="37"/>
        <v>0.017736979267960636</v>
      </c>
      <c r="P91" s="51">
        <f t="shared" si="37"/>
        <v>0.009578357773542339</v>
      </c>
      <c r="Q91" s="51">
        <f t="shared" si="37"/>
        <v>0.006325425740805569</v>
      </c>
      <c r="R91" s="51">
        <f t="shared" si="37"/>
        <v>0.0037106907366349583</v>
      </c>
      <c r="S91" s="51">
        <f t="shared" si="37"/>
        <v>0.002365146662863416</v>
      </c>
      <c r="T91" s="51">
        <f t="shared" si="37"/>
        <v>0</v>
      </c>
      <c r="U91" s="51">
        <f>SUM(C91:T91)</f>
        <v>0.9999999999999999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+'Cartera masculina por edad'!B29</f>
        <v>Fuente: Superintendencia de Salud, Archivo Maestro de Beneficiarios.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11" t="s">
        <v>1</v>
      </c>
      <c r="N92" s="11" t="s">
        <v>1</v>
      </c>
      <c r="O92" s="11" t="s">
        <v>1</v>
      </c>
      <c r="P92" s="11" t="s">
        <v>1</v>
      </c>
      <c r="Q92" s="4"/>
      <c r="R92" s="4"/>
      <c r="S92" s="11" t="s">
        <v>1</v>
      </c>
      <c r="T92" s="11" t="s">
        <v>1</v>
      </c>
      <c r="U92" s="1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2:256" ht="11.25">
      <c r="B93" s="11" t="str">
        <f>+'Cartera masculina por edad'!B30</f>
        <v>(*) Son aquellos datos que no presentan información en el campo edad.</v>
      </c>
      <c r="C93" s="11"/>
      <c r="D93" s="11"/>
      <c r="E93" s="4"/>
      <c r="F93" s="4"/>
      <c r="G93" s="4"/>
      <c r="H93" s="4"/>
      <c r="I93" s="4"/>
      <c r="J93" s="4"/>
      <c r="K93" s="4"/>
      <c r="L93" s="4"/>
      <c r="M93" s="11" t="s">
        <v>1</v>
      </c>
      <c r="N93" s="11" t="s">
        <v>1</v>
      </c>
      <c r="O93" s="11" t="s">
        <v>1</v>
      </c>
      <c r="P93" s="11" t="s">
        <v>1</v>
      </c>
      <c r="Q93" s="4"/>
      <c r="R93" s="4"/>
      <c r="S93" s="11" t="s">
        <v>1</v>
      </c>
      <c r="T93" s="11" t="s">
        <v>1</v>
      </c>
      <c r="U93" s="1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2:4" ht="11.25">
      <c r="B94" s="11" t="str">
        <f>+B62</f>
        <v>(**) Son aquellos datos que no presentan información en el campo sexo.</v>
      </c>
      <c r="C94" s="11"/>
      <c r="D94" s="11"/>
    </row>
    <row r="95" spans="3:4" ht="11.25">
      <c r="C95" s="11"/>
      <c r="D95" s="11"/>
    </row>
    <row r="96" spans="1:21" ht="15">
      <c r="A96" s="153" t="s">
        <v>231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</row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/>
  <mergeCells count="19">
    <mergeCell ref="A96:U96"/>
    <mergeCell ref="A64:U64"/>
    <mergeCell ref="C68:S68"/>
    <mergeCell ref="S5:S6"/>
    <mergeCell ref="T36:T37"/>
    <mergeCell ref="T68:T69"/>
    <mergeCell ref="U36:U37"/>
    <mergeCell ref="U68:U69"/>
    <mergeCell ref="T5:T6"/>
    <mergeCell ref="C36:S36"/>
    <mergeCell ref="B66:U66"/>
    <mergeCell ref="B34:U34"/>
    <mergeCell ref="B65:U65"/>
    <mergeCell ref="A1:T1"/>
    <mergeCell ref="A32:U32"/>
    <mergeCell ref="B2:T2"/>
    <mergeCell ref="B33:U33"/>
    <mergeCell ref="C5:R5"/>
    <mergeCell ref="B3:T3"/>
  </mergeCells>
  <hyperlinks>
    <hyperlink ref="A1" location="Indice!A1" display="Volver"/>
    <hyperlink ref="A32" location="Indice!A1" display="Volver"/>
    <hyperlink ref="A64" location="Indice!A1" display="Volver"/>
    <hyperlink ref="A9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hidden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16384" width="0" style="1" hidden="1" customWidth="1"/>
  </cols>
  <sheetData>
    <row r="1" spans="2:8" ht="15">
      <c r="B1" s="153" t="s">
        <v>231</v>
      </c>
      <c r="C1" s="153"/>
      <c r="D1" s="153"/>
      <c r="E1" s="153"/>
      <c r="F1" s="153"/>
      <c r="G1" s="153"/>
      <c r="H1" s="153"/>
    </row>
    <row r="2" spans="2:9" ht="13.5">
      <c r="B2" s="154" t="s">
        <v>0</v>
      </c>
      <c r="C2" s="154"/>
      <c r="D2" s="154"/>
      <c r="E2" s="154"/>
      <c r="F2" s="154"/>
      <c r="G2" s="154"/>
      <c r="H2" s="154"/>
      <c r="I2" s="2"/>
    </row>
    <row r="3" spans="2:9" ht="13.5">
      <c r="B3" s="154" t="s">
        <v>270</v>
      </c>
      <c r="C3" s="154"/>
      <c r="D3" s="154"/>
      <c r="E3" s="154"/>
      <c r="F3" s="154"/>
      <c r="G3" s="154"/>
      <c r="H3" s="154"/>
      <c r="I3" s="2"/>
    </row>
    <row r="4" spans="1:7" ht="12" thickBot="1">
      <c r="A4" s="30"/>
      <c r="B4" s="21"/>
      <c r="C4" s="21"/>
      <c r="D4" s="21"/>
      <c r="E4" s="21"/>
      <c r="F4" s="21"/>
      <c r="G4" s="21"/>
    </row>
    <row r="5" spans="1:9" ht="11.25">
      <c r="A5" s="31"/>
      <c r="B5" s="112" t="s">
        <v>1</v>
      </c>
      <c r="C5" s="140" t="s">
        <v>2</v>
      </c>
      <c r="D5" s="141" t="s">
        <v>3</v>
      </c>
      <c r="E5" s="141"/>
      <c r="F5" s="141"/>
      <c r="G5" s="141"/>
      <c r="H5" s="142" t="s">
        <v>4</v>
      </c>
      <c r="I5" s="32"/>
    </row>
    <row r="6" spans="1:9" ht="11.25">
      <c r="A6" s="31"/>
      <c r="B6" s="120" t="s">
        <v>5</v>
      </c>
      <c r="C6" s="143" t="s">
        <v>6</v>
      </c>
      <c r="D6" s="143" t="s">
        <v>7</v>
      </c>
      <c r="E6" s="143" t="s">
        <v>8</v>
      </c>
      <c r="F6" s="143" t="s">
        <v>9</v>
      </c>
      <c r="G6" s="143" t="s">
        <v>10</v>
      </c>
      <c r="H6" s="144" t="s">
        <v>11</v>
      </c>
      <c r="I6" s="32"/>
    </row>
    <row r="7" spans="1:9" ht="11.25">
      <c r="A7" s="33"/>
      <c r="B7" s="34" t="s">
        <v>12</v>
      </c>
      <c r="C7" s="35">
        <v>264581</v>
      </c>
      <c r="D7" s="35">
        <f>SUM(D22:D24)</f>
        <v>65929</v>
      </c>
      <c r="E7" s="35">
        <f>SUM(D25:D27)</f>
        <v>69165</v>
      </c>
      <c r="F7" s="35">
        <f>SUM(D28:D30)</f>
        <v>71464</v>
      </c>
      <c r="G7" s="35">
        <f>SUM(D31:D33)</f>
        <v>64594</v>
      </c>
      <c r="H7" s="35">
        <f>SUM(D7:G7)</f>
        <v>271152</v>
      </c>
      <c r="I7" s="35"/>
    </row>
    <row r="8" spans="1:9" ht="11.25">
      <c r="A8" s="33"/>
      <c r="C8" s="35"/>
      <c r="D8" s="35"/>
      <c r="E8" s="35"/>
      <c r="F8" s="35"/>
      <c r="G8" s="35"/>
      <c r="H8" s="35"/>
      <c r="I8" s="35"/>
    </row>
    <row r="9" spans="1:9" ht="11.25">
      <c r="A9" s="33"/>
      <c r="B9" s="1" t="s">
        <v>13</v>
      </c>
      <c r="C9" s="35">
        <v>255041</v>
      </c>
      <c r="D9" s="35">
        <f>SUM(D10:D12)</f>
        <v>67987</v>
      </c>
      <c r="E9" s="35">
        <f>SUM(E10:E12)</f>
        <v>64684</v>
      </c>
      <c r="F9" s="35">
        <f>SUM(F10:F12)</f>
        <v>68870</v>
      </c>
      <c r="G9" s="35">
        <f>SUM(G10:G12)</f>
        <v>57659</v>
      </c>
      <c r="H9" s="35">
        <f>SUM(H10:H12)</f>
        <v>259200</v>
      </c>
      <c r="I9" s="35"/>
    </row>
    <row r="10" spans="1:9" ht="11.25">
      <c r="A10" s="33"/>
      <c r="B10" s="36" t="s">
        <v>14</v>
      </c>
      <c r="C10" s="35">
        <v>179795</v>
      </c>
      <c r="D10" s="35">
        <f>SUM(E22:E24)</f>
        <v>46066</v>
      </c>
      <c r="E10" s="35">
        <f>SUM(E25:E27)</f>
        <v>43550</v>
      </c>
      <c r="F10" s="35">
        <f>SUM(E28:E30)</f>
        <v>44112</v>
      </c>
      <c r="G10" s="35">
        <f>SUM(E31:E33)</f>
        <v>36176</v>
      </c>
      <c r="H10" s="35">
        <f>SUM(D10:G10)</f>
        <v>169904</v>
      </c>
      <c r="I10" s="35"/>
    </row>
    <row r="11" spans="1:9" ht="11.25">
      <c r="A11" s="33"/>
      <c r="B11" s="36" t="s">
        <v>15</v>
      </c>
      <c r="C11" s="35">
        <v>66990</v>
      </c>
      <c r="D11" s="35">
        <f>SUM(F22:F24)</f>
        <v>19593</v>
      </c>
      <c r="E11" s="35">
        <f>SUM(F25:F27)</f>
        <v>18956</v>
      </c>
      <c r="F11" s="35">
        <f>SUM(F28:F30)</f>
        <v>22678</v>
      </c>
      <c r="G11" s="35">
        <f>SUM(F31:F33)</f>
        <v>19737</v>
      </c>
      <c r="H11" s="35">
        <f>SUM(D11:G11)</f>
        <v>80964</v>
      </c>
      <c r="I11" s="35"/>
    </row>
    <row r="12" spans="1:9" ht="12" thickBot="1">
      <c r="A12" s="33"/>
      <c r="B12" s="37" t="s">
        <v>16</v>
      </c>
      <c r="C12" s="38">
        <v>8256</v>
      </c>
      <c r="D12" s="38">
        <f>SUM(G22:G24)</f>
        <v>2328</v>
      </c>
      <c r="E12" s="38">
        <f>SUM(G25:G27)</f>
        <v>2178</v>
      </c>
      <c r="F12" s="38">
        <f>SUM(G28:G30)</f>
        <v>2080</v>
      </c>
      <c r="G12" s="38">
        <f>SUM(G31:G33)</f>
        <v>1746</v>
      </c>
      <c r="H12" s="38">
        <f>SUM(D12:G12)</f>
        <v>8332</v>
      </c>
      <c r="I12" s="39"/>
    </row>
    <row r="13" spans="1:2" ht="11.25">
      <c r="A13" s="33"/>
      <c r="B13" s="1" t="s">
        <v>241</v>
      </c>
    </row>
    <row r="14" ht="11.25"/>
    <row r="15" ht="11.25"/>
    <row r="16" spans="1:8" ht="12.75">
      <c r="A16" s="168"/>
      <c r="B16" s="168"/>
      <c r="C16" s="168"/>
      <c r="D16" s="168"/>
      <c r="E16" s="168"/>
      <c r="F16" s="168"/>
      <c r="G16" s="168"/>
      <c r="H16" s="168"/>
    </row>
    <row r="17" spans="2:9" ht="13.5">
      <c r="B17" s="154" t="s">
        <v>17</v>
      </c>
      <c r="C17" s="154"/>
      <c r="D17" s="154"/>
      <c r="E17" s="154"/>
      <c r="F17" s="154"/>
      <c r="G17" s="154"/>
      <c r="H17" s="154"/>
      <c r="I17" s="2"/>
    </row>
    <row r="18" spans="2:9" ht="13.5">
      <c r="B18" s="154" t="s">
        <v>271</v>
      </c>
      <c r="C18" s="154"/>
      <c r="D18" s="154"/>
      <c r="E18" s="154"/>
      <c r="F18" s="154"/>
      <c r="G18" s="154"/>
      <c r="H18" s="154"/>
      <c r="I18" s="2"/>
    </row>
    <row r="19" ht="12" thickBot="1"/>
    <row r="20" spans="2:9" ht="11.25">
      <c r="B20" s="112" t="s">
        <v>1</v>
      </c>
      <c r="C20" s="112"/>
      <c r="D20" s="140" t="s">
        <v>5</v>
      </c>
      <c r="E20" s="141" t="s">
        <v>18</v>
      </c>
      <c r="F20" s="141"/>
      <c r="G20" s="141"/>
      <c r="H20" s="141"/>
      <c r="I20" s="40"/>
    </row>
    <row r="21" spans="2:15" ht="11.25">
      <c r="B21" s="120" t="s">
        <v>19</v>
      </c>
      <c r="C21" s="120"/>
      <c r="D21" s="143" t="s">
        <v>20</v>
      </c>
      <c r="E21" s="144" t="s">
        <v>21</v>
      </c>
      <c r="F21" s="144" t="s">
        <v>22</v>
      </c>
      <c r="G21" s="144" t="s">
        <v>23</v>
      </c>
      <c r="H21" s="144" t="s">
        <v>4</v>
      </c>
      <c r="I21" s="32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24</v>
      </c>
      <c r="D22" s="23">
        <v>23847</v>
      </c>
      <c r="E22" s="23">
        <v>17148</v>
      </c>
      <c r="F22" s="23">
        <v>7112</v>
      </c>
      <c r="G22" s="23">
        <v>766</v>
      </c>
      <c r="H22" s="23">
        <f aca="true" t="shared" si="0" ref="H22:H33">SUM(E22:G22)</f>
        <v>25026</v>
      </c>
      <c r="I22" s="23"/>
    </row>
    <row r="23" spans="2:9" ht="11.25">
      <c r="B23" s="1" t="s">
        <v>25</v>
      </c>
      <c r="D23" s="23">
        <v>16993</v>
      </c>
      <c r="E23" s="23">
        <v>11922</v>
      </c>
      <c r="F23" s="23">
        <v>6558</v>
      </c>
      <c r="G23" s="23">
        <v>674</v>
      </c>
      <c r="H23" s="23">
        <f t="shared" si="0"/>
        <v>19154</v>
      </c>
      <c r="I23" s="23"/>
    </row>
    <row r="24" spans="2:11" ht="11.25">
      <c r="B24" s="1" t="s">
        <v>26</v>
      </c>
      <c r="D24" s="23">
        <v>25089</v>
      </c>
      <c r="E24" s="23">
        <v>16996</v>
      </c>
      <c r="F24" s="23">
        <v>5923</v>
      </c>
      <c r="G24" s="23">
        <v>888</v>
      </c>
      <c r="H24" s="23">
        <f t="shared" si="0"/>
        <v>23807</v>
      </c>
      <c r="I24" s="23"/>
      <c r="J24" s="1">
        <f>SUM(D22:D24)</f>
        <v>65929</v>
      </c>
      <c r="K24" s="1">
        <f>SUM(H22:H24)</f>
        <v>67987</v>
      </c>
    </row>
    <row r="25" spans="2:9" ht="11.25">
      <c r="B25" s="1" t="s">
        <v>27</v>
      </c>
      <c r="D25" s="23">
        <v>23920</v>
      </c>
      <c r="E25" s="23">
        <v>16056</v>
      </c>
      <c r="F25" s="23">
        <v>5432</v>
      </c>
      <c r="G25" s="23">
        <v>768</v>
      </c>
      <c r="H25" s="23">
        <f t="shared" si="0"/>
        <v>22256</v>
      </c>
      <c r="I25" s="23"/>
    </row>
    <row r="26" spans="2:9" ht="11.25">
      <c r="B26" s="1" t="s">
        <v>28</v>
      </c>
      <c r="D26" s="23">
        <v>22078</v>
      </c>
      <c r="E26" s="23">
        <v>13464</v>
      </c>
      <c r="F26" s="23">
        <v>6761</v>
      </c>
      <c r="G26" s="23">
        <v>725</v>
      </c>
      <c r="H26" s="23">
        <f t="shared" si="0"/>
        <v>20950</v>
      </c>
      <c r="I26" s="23"/>
    </row>
    <row r="27" spans="2:15" ht="11.25">
      <c r="B27" s="1" t="s">
        <v>29</v>
      </c>
      <c r="D27" s="23">
        <v>23167</v>
      </c>
      <c r="E27" s="23">
        <v>14030</v>
      </c>
      <c r="F27" s="23">
        <v>6763</v>
      </c>
      <c r="G27" s="23">
        <v>685</v>
      </c>
      <c r="H27" s="23">
        <f t="shared" si="0"/>
        <v>21478</v>
      </c>
      <c r="I27" s="23"/>
      <c r="J27" s="1">
        <f>SUM(D25:D27)</f>
        <v>69165</v>
      </c>
      <c r="K27" s="1">
        <f>SUM(H25:H27)</f>
        <v>64684</v>
      </c>
      <c r="L27" s="1">
        <f>SUM(J24:J27)</f>
        <v>135094</v>
      </c>
      <c r="M27" s="1">
        <f>SUM(K24:K27)</f>
        <v>132671</v>
      </c>
      <c r="N27" s="1">
        <f>+'Suscrip y desahucio por isapre'!$C$26</f>
        <v>271152</v>
      </c>
      <c r="O27" s="1">
        <f>+'Suscrip y desahucio por isapre'!$G$26</f>
        <v>259200</v>
      </c>
    </row>
    <row r="28" spans="2:16" ht="11.25">
      <c r="B28" s="1" t="s">
        <v>30</v>
      </c>
      <c r="D28" s="23">
        <v>25001</v>
      </c>
      <c r="E28" s="23">
        <v>15581</v>
      </c>
      <c r="F28" s="23">
        <v>8094</v>
      </c>
      <c r="G28" s="23">
        <v>742</v>
      </c>
      <c r="H28" s="23">
        <f t="shared" si="0"/>
        <v>24417</v>
      </c>
      <c r="I28" s="23"/>
      <c r="N28" s="1">
        <f>+N27-L27</f>
        <v>136058</v>
      </c>
      <c r="O28" s="1">
        <f>+O27-M27</f>
        <v>126529</v>
      </c>
      <c r="P28" s="1" t="s">
        <v>31</v>
      </c>
    </row>
    <row r="29" spans="2:9" ht="11.25">
      <c r="B29" s="1" t="s">
        <v>32</v>
      </c>
      <c r="D29" s="23">
        <v>24555</v>
      </c>
      <c r="E29" s="23">
        <v>15752</v>
      </c>
      <c r="F29" s="23">
        <v>7468</v>
      </c>
      <c r="G29" s="23">
        <v>768</v>
      </c>
      <c r="H29" s="23">
        <f t="shared" si="0"/>
        <v>23988</v>
      </c>
      <c r="I29" s="23"/>
    </row>
    <row r="30" spans="2:15" ht="11.25">
      <c r="B30" s="1" t="s">
        <v>33</v>
      </c>
      <c r="D30" s="23">
        <v>21908</v>
      </c>
      <c r="E30" s="23">
        <v>12779</v>
      </c>
      <c r="F30" s="23">
        <v>7116</v>
      </c>
      <c r="G30" s="23">
        <v>570</v>
      </c>
      <c r="H30" s="23">
        <f t="shared" si="0"/>
        <v>20465</v>
      </c>
      <c r="I30" s="23"/>
      <c r="J30" s="1">
        <f>SUM(D28:D30)</f>
        <v>71464</v>
      </c>
      <c r="K30" s="1">
        <f>SUM(H28:H30)</f>
        <v>68870</v>
      </c>
      <c r="L30" s="1">
        <f>SUM(J24:J30)</f>
        <v>206558</v>
      </c>
      <c r="M30" s="1">
        <f>SUM(K24:K29)</f>
        <v>132671</v>
      </c>
      <c r="N30" s="1">
        <f>+'Suscrip y desahucio por isapre'!$C$26</f>
        <v>271152</v>
      </c>
      <c r="O30" s="1">
        <f>+'Suscrip y desahucio por isapre'!$G$26</f>
        <v>259200</v>
      </c>
    </row>
    <row r="31" spans="2:15" ht="11.25">
      <c r="B31" s="1" t="s">
        <v>34</v>
      </c>
      <c r="D31" s="23">
        <v>24234</v>
      </c>
      <c r="E31" s="23">
        <v>13346</v>
      </c>
      <c r="F31" s="23">
        <v>6533</v>
      </c>
      <c r="G31" s="23">
        <v>585</v>
      </c>
      <c r="H31" s="23">
        <f t="shared" si="0"/>
        <v>20464</v>
      </c>
      <c r="I31" s="23"/>
      <c r="N31" s="1">
        <f>+N30-L30</f>
        <v>64594</v>
      </c>
      <c r="O31" s="1">
        <f>+O30-M30</f>
        <v>126529</v>
      </c>
    </row>
    <row r="32" spans="2:9" ht="11.25">
      <c r="B32" s="1" t="s">
        <v>35</v>
      </c>
      <c r="D32" s="23">
        <v>22538</v>
      </c>
      <c r="E32" s="23">
        <v>12473</v>
      </c>
      <c r="F32" s="23">
        <v>6293</v>
      </c>
      <c r="G32" s="23">
        <v>587</v>
      </c>
      <c r="H32" s="23">
        <f t="shared" si="0"/>
        <v>19353</v>
      </c>
      <c r="I32" s="23"/>
    </row>
    <row r="33" spans="2:15" ht="11.25">
      <c r="B33" s="1" t="s">
        <v>36</v>
      </c>
      <c r="D33" s="23">
        <v>17822</v>
      </c>
      <c r="E33" s="23">
        <v>10357</v>
      </c>
      <c r="F33" s="23">
        <v>6911</v>
      </c>
      <c r="G33" s="23">
        <v>574</v>
      </c>
      <c r="H33" s="23">
        <f t="shared" si="0"/>
        <v>17842</v>
      </c>
      <c r="I33" s="23"/>
      <c r="J33" s="1">
        <f>SUM(D31:D33)</f>
        <v>64594</v>
      </c>
      <c r="K33" s="1">
        <f>SUM(H31:H33)</f>
        <v>57659</v>
      </c>
      <c r="L33" s="1">
        <f>SUM(J24:J33)</f>
        <v>271152</v>
      </c>
      <c r="M33" s="1">
        <f>SUM(K24:K33)</f>
        <v>259200</v>
      </c>
      <c r="N33" s="1">
        <f>+'Suscrip y desahucio por isapre'!$C$26</f>
        <v>271152</v>
      </c>
      <c r="O33" s="1">
        <f>+'Suscrip y desahucio por isapre'!$G$26</f>
        <v>259200</v>
      </c>
    </row>
    <row r="34" spans="4:15" ht="11.25">
      <c r="D34" s="23"/>
      <c r="E34" s="23"/>
      <c r="F34" s="23"/>
      <c r="G34" s="23"/>
      <c r="H34" s="23"/>
      <c r="I34" s="23"/>
      <c r="N34" s="1">
        <f>+N33-L33</f>
        <v>0</v>
      </c>
      <c r="O34" s="1">
        <f>+O33-M33</f>
        <v>0</v>
      </c>
    </row>
    <row r="35" spans="2:9" ht="12" thickBot="1">
      <c r="B35" s="41" t="s">
        <v>37</v>
      </c>
      <c r="C35" s="41"/>
      <c r="D35" s="42">
        <f>SUM(D22:D34)</f>
        <v>271152</v>
      </c>
      <c r="E35" s="42">
        <f>SUM(E22:E34)</f>
        <v>169904</v>
      </c>
      <c r="F35" s="42">
        <f>SUM(F22:F34)</f>
        <v>80964</v>
      </c>
      <c r="G35" s="42">
        <f>SUM(G22:G34)</f>
        <v>8332</v>
      </c>
      <c r="H35" s="42">
        <f>SUM(H22:H34)</f>
        <v>259200</v>
      </c>
      <c r="I35" s="43"/>
    </row>
    <row r="36" ht="11.25">
      <c r="B36" s="1" t="str">
        <f>+B13</f>
        <v>Fuente: Superintendencia de Salud, Archivo Maestro de Suscripciones y Desahucios de Contratos.</v>
      </c>
    </row>
    <row r="37" ht="11.25"/>
    <row r="38" ht="11.25"/>
    <row r="39" spans="2:12" ht="15">
      <c r="B39" s="153" t="s">
        <v>231</v>
      </c>
      <c r="C39" s="153"/>
      <c r="D39" s="153"/>
      <c r="E39" s="153"/>
      <c r="F39" s="153"/>
      <c r="G39" s="153"/>
      <c r="H39" s="153"/>
      <c r="I39" s="147"/>
      <c r="J39" s="147"/>
      <c r="K39" s="147"/>
      <c r="L39" s="147"/>
    </row>
    <row r="40" ht="11.25"/>
  </sheetData>
  <sheetProtection/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2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hidden="1" customWidth="1"/>
    <col min="9" max="9" width="8.69921875" style="1" hidden="1" customWidth="1"/>
    <col min="10" max="16384" width="0" style="1" hidden="1" customWidth="1"/>
  </cols>
  <sheetData>
    <row r="1" spans="1:7" ht="15">
      <c r="A1" s="153" t="s">
        <v>231</v>
      </c>
      <c r="B1" s="153"/>
      <c r="C1" s="153"/>
      <c r="D1" s="153"/>
      <c r="E1" s="153"/>
      <c r="F1" s="153"/>
      <c r="G1" s="153"/>
    </row>
    <row r="2" spans="2:245" ht="13.5">
      <c r="B2" s="154" t="s">
        <v>38</v>
      </c>
      <c r="C2" s="154"/>
      <c r="D2" s="154"/>
      <c r="E2" s="154"/>
      <c r="F2" s="154"/>
      <c r="G2" s="154"/>
      <c r="H2" s="21"/>
      <c r="I2" s="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2:245" ht="13.5">
      <c r="B3" s="170" t="s">
        <v>273</v>
      </c>
      <c r="C3" s="170"/>
      <c r="D3" s="170"/>
      <c r="E3" s="170"/>
      <c r="F3" s="170"/>
      <c r="G3" s="170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2" thickBot="1">
      <c r="A4" s="8"/>
      <c r="B4" s="21"/>
      <c r="C4" s="21"/>
      <c r="D4" s="21"/>
      <c r="E4" s="21"/>
      <c r="F4" s="21"/>
      <c r="G4" s="21"/>
      <c r="H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1.25">
      <c r="A5" s="112" t="s">
        <v>1</v>
      </c>
      <c r="B5" s="112" t="s">
        <v>1</v>
      </c>
      <c r="C5" s="142" t="s">
        <v>5</v>
      </c>
      <c r="D5" s="169" t="s">
        <v>18</v>
      </c>
      <c r="E5" s="169"/>
      <c r="F5" s="169"/>
      <c r="G5" s="169"/>
      <c r="H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1.25">
      <c r="A6" s="120" t="s">
        <v>39</v>
      </c>
      <c r="B6" s="120" t="s">
        <v>40</v>
      </c>
      <c r="C6" s="144" t="s">
        <v>20</v>
      </c>
      <c r="D6" s="144" t="s">
        <v>21</v>
      </c>
      <c r="E6" s="144" t="s">
        <v>22</v>
      </c>
      <c r="F6" s="144" t="s">
        <v>23</v>
      </c>
      <c r="G6" s="144" t="s">
        <v>4</v>
      </c>
      <c r="H6" s="21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1.25">
      <c r="A7" s="4">
        <v>67</v>
      </c>
      <c r="B7" s="11" t="str">
        <f>+'Cartera total por edad'!B7</f>
        <v>Colmena Golden Cross</v>
      </c>
      <c r="C7" s="23">
        <v>40365</v>
      </c>
      <c r="D7" s="23">
        <v>18612</v>
      </c>
      <c r="E7" s="23">
        <v>5456</v>
      </c>
      <c r="F7" s="23">
        <v>892</v>
      </c>
      <c r="G7" s="23">
        <f aca="true" t="shared" si="0" ref="G7:G13">SUM(D7:F7)</f>
        <v>24960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1.25">
      <c r="A8" s="4">
        <v>78</v>
      </c>
      <c r="B8" s="11" t="str">
        <f>+'Cartera total por edad'!B8</f>
        <v>Isapre Cruz Blanca S.A.</v>
      </c>
      <c r="C8" s="23">
        <v>54844</v>
      </c>
      <c r="D8" s="23">
        <v>37950</v>
      </c>
      <c r="E8" s="23">
        <v>29298</v>
      </c>
      <c r="F8" s="23">
        <v>889</v>
      </c>
      <c r="G8" s="23">
        <f t="shared" si="0"/>
        <v>68137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1.25">
      <c r="A9" s="4">
        <v>80</v>
      </c>
      <c r="B9" s="11" t="str">
        <f>+'Cartera total por edad'!B9</f>
        <v>Vida Tres</v>
      </c>
      <c r="C9" s="23">
        <v>10985</v>
      </c>
      <c r="D9" s="23">
        <v>9099</v>
      </c>
      <c r="E9" s="23">
        <v>2613</v>
      </c>
      <c r="F9" s="23">
        <v>532</v>
      </c>
      <c r="G9" s="23">
        <f t="shared" si="0"/>
        <v>12244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1.25">
      <c r="A10" s="4">
        <v>81</v>
      </c>
      <c r="B10" s="11" t="str">
        <f>+'Cartera total por edad'!B10</f>
        <v>Ferrosalud</v>
      </c>
      <c r="C10" s="23">
        <v>5178</v>
      </c>
      <c r="D10" s="23">
        <v>2957</v>
      </c>
      <c r="E10" s="23">
        <v>22</v>
      </c>
      <c r="F10" s="23">
        <v>44</v>
      </c>
      <c r="G10" s="23">
        <f>SUM(D10:F10)</f>
        <v>3023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1.25">
      <c r="A11" s="4">
        <v>88</v>
      </c>
      <c r="B11" s="11" t="str">
        <f>+'Cartera total por edad'!B11</f>
        <v>Mas Vida</v>
      </c>
      <c r="C11" s="23">
        <v>33552</v>
      </c>
      <c r="D11" s="23">
        <v>13517</v>
      </c>
      <c r="E11" s="23">
        <v>3613</v>
      </c>
      <c r="F11" s="23">
        <v>3834</v>
      </c>
      <c r="G11" s="23">
        <f t="shared" si="0"/>
        <v>20964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1.25">
      <c r="A12" s="4">
        <v>99</v>
      </c>
      <c r="B12" s="11" t="str">
        <f>+'Cartera total por edad'!B12</f>
        <v>Isapre Banmédica</v>
      </c>
      <c r="C12" s="23">
        <v>65417</v>
      </c>
      <c r="D12" s="23">
        <v>42186</v>
      </c>
      <c r="E12" s="23">
        <v>16552</v>
      </c>
      <c r="F12" s="23">
        <v>1828</v>
      </c>
      <c r="G12" s="23">
        <f t="shared" si="0"/>
        <v>60566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1.25">
      <c r="A13" s="4">
        <v>107</v>
      </c>
      <c r="B13" s="11" t="str">
        <f>+'Cartera total por edad'!B13</f>
        <v>Consalud S.A.</v>
      </c>
      <c r="C13" s="23">
        <v>58017</v>
      </c>
      <c r="D13" s="23">
        <v>44151</v>
      </c>
      <c r="E13" s="23">
        <v>22607</v>
      </c>
      <c r="F13" s="23">
        <v>310</v>
      </c>
      <c r="G13" s="23">
        <f t="shared" si="0"/>
        <v>67068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1.25">
      <c r="A14" s="4"/>
      <c r="B14" s="4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2:245" ht="11.25">
      <c r="B15" s="11" t="s">
        <v>45</v>
      </c>
      <c r="C15" s="26">
        <f>SUM(C7:C13)</f>
        <v>268358</v>
      </c>
      <c r="D15" s="26">
        <f>SUM(D7:D13)</f>
        <v>168472</v>
      </c>
      <c r="E15" s="26">
        <f>SUM(E7:E13)</f>
        <v>80161</v>
      </c>
      <c r="F15" s="26">
        <f>SUM(F7:F13)</f>
        <v>8329</v>
      </c>
      <c r="G15" s="26">
        <f>SUM(G7:G13)</f>
        <v>256962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1.25">
      <c r="A16" s="4"/>
      <c r="B16" s="4"/>
      <c r="C16" s="26"/>
      <c r="D16" s="26"/>
      <c r="E16" s="26"/>
      <c r="F16" s="26"/>
      <c r="G16" s="2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1.25">
      <c r="A17" s="4">
        <v>62</v>
      </c>
      <c r="B17" s="11" t="str">
        <f>+'Cartera total por edad'!B17</f>
        <v>San Lorenzo</v>
      </c>
      <c r="C17" s="23">
        <v>27</v>
      </c>
      <c r="D17" s="23">
        <v>59</v>
      </c>
      <c r="E17" s="23">
        <v>7</v>
      </c>
      <c r="F17" s="23"/>
      <c r="G17" s="23">
        <f aca="true" t="shared" si="1" ref="G17:G22">SUM(D17:F17)</f>
        <v>66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1.25">
      <c r="A18" s="4">
        <v>63</v>
      </c>
      <c r="B18" s="11" t="str">
        <f>+'Cartera total por edad'!B18</f>
        <v>Fusat Ltda.</v>
      </c>
      <c r="C18" s="23">
        <v>755</v>
      </c>
      <c r="D18" s="23">
        <v>766</v>
      </c>
      <c r="E18" s="23">
        <v>221</v>
      </c>
      <c r="F18" s="23"/>
      <c r="G18" s="23">
        <f t="shared" si="1"/>
        <v>987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1.25">
      <c r="A19" s="4">
        <v>65</v>
      </c>
      <c r="B19" s="11" t="str">
        <f>+'Cartera total por edad'!B19</f>
        <v>Chuquicamata</v>
      </c>
      <c r="C19" s="23">
        <v>784</v>
      </c>
      <c r="D19" s="23">
        <v>363</v>
      </c>
      <c r="E19" s="23">
        <v>222</v>
      </c>
      <c r="F19" s="23">
        <v>1</v>
      </c>
      <c r="G19" s="23">
        <f t="shared" si="1"/>
        <v>586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1.25">
      <c r="A20" s="4">
        <v>68</v>
      </c>
      <c r="B20" s="11" t="str">
        <f>+'Cartera total por edad'!B20</f>
        <v>Río Blanco</v>
      </c>
      <c r="C20" s="23">
        <v>199</v>
      </c>
      <c r="D20" s="23">
        <v>44</v>
      </c>
      <c r="E20" s="23">
        <v>33</v>
      </c>
      <c r="F20" s="23"/>
      <c r="G20" s="23">
        <f t="shared" si="1"/>
        <v>77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1.25">
      <c r="A21" s="4">
        <v>76</v>
      </c>
      <c r="B21" s="11" t="str">
        <f>+'Cartera total por edad'!B21</f>
        <v>Isapre Fundación</v>
      </c>
      <c r="C21" s="23">
        <v>946</v>
      </c>
      <c r="D21" s="23">
        <v>173</v>
      </c>
      <c r="E21" s="23">
        <v>279</v>
      </c>
      <c r="F21" s="23">
        <v>2</v>
      </c>
      <c r="G21" s="23">
        <f t="shared" si="1"/>
        <v>454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1.25">
      <c r="A22" s="4">
        <v>94</v>
      </c>
      <c r="B22" s="11" t="str">
        <f>+'Cartera total por edad'!B22</f>
        <v>Cruz del Norte</v>
      </c>
      <c r="C22" s="23">
        <v>83</v>
      </c>
      <c r="D22" s="23">
        <v>27</v>
      </c>
      <c r="E22" s="23">
        <v>41</v>
      </c>
      <c r="F22" s="23"/>
      <c r="G22" s="23">
        <f t="shared" si="1"/>
        <v>68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1.25">
      <c r="A23" s="4"/>
      <c r="B23" s="4"/>
      <c r="C23" s="23"/>
      <c r="D23" s="23"/>
      <c r="E23" s="23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1.25">
      <c r="A24" s="11"/>
      <c r="B24" s="11" t="s">
        <v>51</v>
      </c>
      <c r="C24" s="26">
        <f>SUM(C17:C22)</f>
        <v>2794</v>
      </c>
      <c r="D24" s="26">
        <f>SUM(D17:D22)</f>
        <v>1432</v>
      </c>
      <c r="E24" s="26">
        <f>SUM(E17:E22)</f>
        <v>803</v>
      </c>
      <c r="F24" s="26">
        <f>SUM(F17:F22)</f>
        <v>3</v>
      </c>
      <c r="G24" s="26">
        <f>SUM(G17:G22)</f>
        <v>2238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1.25">
      <c r="A25" s="4"/>
      <c r="B25" s="4"/>
      <c r="C25" s="26"/>
      <c r="D25" s="26"/>
      <c r="E25" s="26"/>
      <c r="F25" s="26"/>
      <c r="G25" s="2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1.25">
      <c r="A26" s="15"/>
      <c r="B26" s="15" t="s">
        <v>52</v>
      </c>
      <c r="C26" s="26">
        <f>C15+C24</f>
        <v>271152</v>
      </c>
      <c r="D26" s="26">
        <f>D15+D24</f>
        <v>169904</v>
      </c>
      <c r="E26" s="26">
        <f>E15+E24</f>
        <v>80964</v>
      </c>
      <c r="F26" s="26">
        <f>F15+F24</f>
        <v>8332</v>
      </c>
      <c r="G26" s="26">
        <f>G15+G24</f>
        <v>259200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1.25">
      <c r="A27" s="4"/>
      <c r="B27" s="4"/>
      <c r="C27" s="26"/>
      <c r="D27" s="26"/>
      <c r="E27" s="26"/>
      <c r="F27" s="26"/>
      <c r="G27" s="2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2" thickBot="1">
      <c r="A28" s="27"/>
      <c r="B28" s="145" t="s">
        <v>53</v>
      </c>
      <c r="C28" s="28"/>
      <c r="D28" s="28">
        <f>D26/$G26*100</f>
        <v>65.5493827160494</v>
      </c>
      <c r="E28" s="28">
        <f>E26/$G26*100</f>
        <v>31.236111111111107</v>
      </c>
      <c r="F28" s="28">
        <f>F26/$G26*100</f>
        <v>3.2145061728395063</v>
      </c>
      <c r="G28" s="28">
        <f>G26/$G26*100</f>
        <v>100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2:245" ht="11.25">
      <c r="B29" s="1" t="str">
        <f>+'Suscrip y desahucio del sistema'!B13</f>
        <v>Fuente: Superintendencia de Salud, Archivo Maestro de Suscripciones y Desahucios de Contratos.</v>
      </c>
      <c r="C29" s="13"/>
      <c r="D29" s="13"/>
      <c r="E29" s="13"/>
      <c r="F29" s="13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3:245" ht="11.25">
      <c r="C30" s="13"/>
      <c r="D30" s="13"/>
      <c r="E30" s="13"/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5">
      <c r="A31" s="153" t="s">
        <v>231</v>
      </c>
      <c r="B31" s="153"/>
      <c r="C31" s="153"/>
      <c r="D31" s="153"/>
      <c r="E31" s="153"/>
      <c r="F31" s="153"/>
      <c r="G31" s="15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7" ht="13.5">
      <c r="A32" s="2"/>
      <c r="B32" s="154" t="str">
        <f>+B2</f>
        <v>CUADRO 2.4.3</v>
      </c>
      <c r="C32" s="154"/>
      <c r="D32" s="154"/>
      <c r="E32" s="154"/>
      <c r="F32" s="154"/>
      <c r="G32" s="154"/>
    </row>
    <row r="33" spans="1:7" ht="13.5">
      <c r="A33" s="2"/>
      <c r="B33" s="154" t="s">
        <v>247</v>
      </c>
      <c r="C33" s="154"/>
      <c r="D33" s="154"/>
      <c r="E33" s="154"/>
      <c r="F33" s="154"/>
      <c r="G33" s="154"/>
    </row>
    <row r="34" spans="1:7" ht="12" thickBot="1">
      <c r="A34" s="8"/>
      <c r="B34" s="21"/>
      <c r="C34" s="21"/>
      <c r="D34" s="21"/>
      <c r="E34" s="21"/>
      <c r="F34" s="21"/>
      <c r="G34" s="21"/>
    </row>
    <row r="35" spans="1:7" ht="11.25">
      <c r="A35" s="112" t="s">
        <v>1</v>
      </c>
      <c r="B35" s="112" t="s">
        <v>1</v>
      </c>
      <c r="C35" s="140" t="s">
        <v>5</v>
      </c>
      <c r="D35" s="169" t="s">
        <v>18</v>
      </c>
      <c r="E35" s="169"/>
      <c r="F35" s="169"/>
      <c r="G35" s="169"/>
    </row>
    <row r="36" spans="1:7" ht="11.25">
      <c r="A36" s="120" t="s">
        <v>39</v>
      </c>
      <c r="B36" s="120" t="s">
        <v>40</v>
      </c>
      <c r="C36" s="143" t="s">
        <v>20</v>
      </c>
      <c r="D36" s="144" t="s">
        <v>21</v>
      </c>
      <c r="E36" s="144" t="s">
        <v>22</v>
      </c>
      <c r="F36" s="144" t="s">
        <v>23</v>
      </c>
      <c r="G36" s="144" t="s">
        <v>4</v>
      </c>
    </row>
    <row r="37" spans="1:7" ht="11.25">
      <c r="A37" s="4">
        <v>67</v>
      </c>
      <c r="B37" s="11" t="str">
        <f>+B7</f>
        <v>Colmena Golden Cross</v>
      </c>
      <c r="C37" s="29">
        <f>(C7/$G7)*100</f>
        <v>161.71875</v>
      </c>
      <c r="D37" s="29">
        <f>(D7/$G7)*100</f>
        <v>74.5673076923077</v>
      </c>
      <c r="E37" s="29">
        <f>(E7/$G7)*100</f>
        <v>21.858974358974358</v>
      </c>
      <c r="F37" s="29">
        <f>(F7/$G7)*100</f>
        <v>3.5737179487179485</v>
      </c>
      <c r="G37" s="29">
        <f>(G7/$G7)*100</f>
        <v>100</v>
      </c>
    </row>
    <row r="38" spans="1:7" ht="11.25">
      <c r="A38" s="4">
        <v>70</v>
      </c>
      <c r="B38" s="11" t="e">
        <f>+#REF!</f>
        <v>#REF!</v>
      </c>
      <c r="C38" s="29" t="e">
        <f>(#REF!/#REF!)*100</f>
        <v>#REF!</v>
      </c>
      <c r="D38" s="29" t="e">
        <f>(#REF!/#REF!)*100</f>
        <v>#REF!</v>
      </c>
      <c r="E38" s="29" t="e">
        <f>(#REF!/#REF!)*100</f>
        <v>#REF!</v>
      </c>
      <c r="F38" s="29" t="e">
        <f>(#REF!/#REF!)*100</f>
        <v>#REF!</v>
      </c>
      <c r="G38" s="29" t="e">
        <f>(#REF!/#REF!)*100</f>
        <v>#REF!</v>
      </c>
    </row>
    <row r="39" spans="1:7" ht="11.25">
      <c r="A39" s="4">
        <v>78</v>
      </c>
      <c r="B39" s="11" t="str">
        <f aca="true" t="shared" si="2" ref="B39:B44">+B8</f>
        <v>Isapre Cruz Blanca S.A.</v>
      </c>
      <c r="C39" s="29">
        <f aca="true" t="shared" si="3" ref="C39:G40">(C8/$G8)*100</f>
        <v>80.49077593671574</v>
      </c>
      <c r="D39" s="29">
        <f t="shared" si="3"/>
        <v>55.69661123912118</v>
      </c>
      <c r="E39" s="29">
        <f t="shared" si="3"/>
        <v>42.99866445543537</v>
      </c>
      <c r="F39" s="29">
        <f t="shared" si="3"/>
        <v>1.3047243054434448</v>
      </c>
      <c r="G39" s="29">
        <f t="shared" si="3"/>
        <v>100</v>
      </c>
    </row>
    <row r="40" spans="1:7" ht="11.25">
      <c r="A40" s="4">
        <v>80</v>
      </c>
      <c r="B40" s="11" t="str">
        <f t="shared" si="2"/>
        <v>Vida Tres</v>
      </c>
      <c r="C40" s="29">
        <f t="shared" si="3"/>
        <v>89.71741261025808</v>
      </c>
      <c r="D40" s="29">
        <f t="shared" si="3"/>
        <v>74.3139496896439</v>
      </c>
      <c r="E40" s="29">
        <f t="shared" si="3"/>
        <v>21.34106501143417</v>
      </c>
      <c r="F40" s="29">
        <f t="shared" si="3"/>
        <v>4.344985298921921</v>
      </c>
      <c r="G40" s="29">
        <f t="shared" si="3"/>
        <v>100</v>
      </c>
    </row>
    <row r="41" spans="1:7" ht="11.25">
      <c r="A41" s="4">
        <v>81</v>
      </c>
      <c r="B41" s="11" t="str">
        <f t="shared" si="2"/>
        <v>Ferrosalud</v>
      </c>
      <c r="C41" s="29">
        <f aca="true" t="shared" si="4" ref="C41:G44">(C10/$G10)*100</f>
        <v>171.28680119087</v>
      </c>
      <c r="D41" s="29">
        <f t="shared" si="4"/>
        <v>97.81673833939794</v>
      </c>
      <c r="E41" s="29">
        <f t="shared" si="4"/>
        <v>0.7277538868673503</v>
      </c>
      <c r="F41" s="29">
        <f t="shared" si="4"/>
        <v>1.4555077737347006</v>
      </c>
      <c r="G41" s="29">
        <f t="shared" si="4"/>
        <v>100</v>
      </c>
    </row>
    <row r="42" spans="1:7" ht="11.25">
      <c r="A42" s="4">
        <v>88</v>
      </c>
      <c r="B42" s="11" t="str">
        <f t="shared" si="2"/>
        <v>Mas Vida</v>
      </c>
      <c r="C42" s="29">
        <f t="shared" si="4"/>
        <v>160.04579278763595</v>
      </c>
      <c r="D42" s="29">
        <f t="shared" si="4"/>
        <v>64.47719900782293</v>
      </c>
      <c r="E42" s="29">
        <f t="shared" si="4"/>
        <v>17.234306430070596</v>
      </c>
      <c r="F42" s="29">
        <f t="shared" si="4"/>
        <v>18.288494562106468</v>
      </c>
      <c r="G42" s="29">
        <f t="shared" si="4"/>
        <v>100</v>
      </c>
    </row>
    <row r="43" spans="1:7" ht="11.25">
      <c r="A43" s="4">
        <v>99</v>
      </c>
      <c r="B43" s="11" t="str">
        <f t="shared" si="2"/>
        <v>Isapre Banmédica</v>
      </c>
      <c r="C43" s="29">
        <f t="shared" si="4"/>
        <v>108.00944424264438</v>
      </c>
      <c r="D43" s="29">
        <f t="shared" si="4"/>
        <v>69.65294059373247</v>
      </c>
      <c r="E43" s="29">
        <f t="shared" si="4"/>
        <v>27.328864379354755</v>
      </c>
      <c r="F43" s="29">
        <f t="shared" si="4"/>
        <v>3.0181950269127893</v>
      </c>
      <c r="G43" s="29">
        <f t="shared" si="4"/>
        <v>100</v>
      </c>
    </row>
    <row r="44" spans="1:7" ht="11.25">
      <c r="A44" s="4">
        <v>107</v>
      </c>
      <c r="B44" s="11" t="str">
        <f t="shared" si="2"/>
        <v>Consalud S.A.</v>
      </c>
      <c r="C44" s="29">
        <f t="shared" si="4"/>
        <v>86.50474145643227</v>
      </c>
      <c r="D44" s="29">
        <f t="shared" si="4"/>
        <v>65.83020218285918</v>
      </c>
      <c r="E44" s="29">
        <f t="shared" si="4"/>
        <v>33.70758036619551</v>
      </c>
      <c r="F44" s="29">
        <f t="shared" si="4"/>
        <v>0.46221745094530925</v>
      </c>
      <c r="G44" s="29">
        <f t="shared" si="4"/>
        <v>100</v>
      </c>
    </row>
    <row r="45" spans="1:2" ht="11.25">
      <c r="A45" s="4"/>
      <c r="B45" s="4"/>
    </row>
    <row r="46" spans="2:7" ht="11.25">
      <c r="B46" s="11" t="s">
        <v>45</v>
      </c>
      <c r="C46" s="29">
        <f>(C15/$G15)*100</f>
        <v>104.4348969886598</v>
      </c>
      <c r="D46" s="29">
        <f>(D15/$G15)*100</f>
        <v>65.56300153330065</v>
      </c>
      <c r="E46" s="29">
        <f>(E15/$G15)*100</f>
        <v>31.19566317198652</v>
      </c>
      <c r="F46" s="29">
        <f>(F15/$G15)*100</f>
        <v>3.2413352947128367</v>
      </c>
      <c r="G46" s="29">
        <f>(G15/$G15)*100</f>
        <v>100</v>
      </c>
    </row>
    <row r="47" spans="1:7" ht="11.25">
      <c r="A47" s="4"/>
      <c r="B47" s="4"/>
      <c r="C47" s="29"/>
      <c r="D47" s="26"/>
      <c r="E47" s="26"/>
      <c r="F47" s="26"/>
      <c r="G47" s="26"/>
    </row>
    <row r="48" spans="1:7" ht="11.25">
      <c r="A48" s="4">
        <v>62</v>
      </c>
      <c r="B48" s="11" t="str">
        <f aca="true" t="shared" si="5" ref="B48:B53">+B17</f>
        <v>San Lorenzo</v>
      </c>
      <c r="C48" s="29">
        <f aca="true" t="shared" si="6" ref="C48:G53">(C17/$G17)*100</f>
        <v>40.909090909090914</v>
      </c>
      <c r="D48" s="29">
        <f t="shared" si="6"/>
        <v>89.39393939393939</v>
      </c>
      <c r="E48" s="29">
        <f t="shared" si="6"/>
        <v>10.606060606060606</v>
      </c>
      <c r="F48" s="29">
        <f t="shared" si="6"/>
        <v>0</v>
      </c>
      <c r="G48" s="29">
        <f t="shared" si="6"/>
        <v>100</v>
      </c>
    </row>
    <row r="49" spans="1:7" ht="11.25">
      <c r="A49" s="4">
        <v>63</v>
      </c>
      <c r="B49" s="11" t="str">
        <f t="shared" si="5"/>
        <v>Fusat Ltda.</v>
      </c>
      <c r="C49" s="29">
        <f t="shared" si="6"/>
        <v>76.49442755825734</v>
      </c>
      <c r="D49" s="29">
        <f t="shared" si="6"/>
        <v>77.60891590678824</v>
      </c>
      <c r="E49" s="29">
        <f t="shared" si="6"/>
        <v>22.391084093211752</v>
      </c>
      <c r="F49" s="29">
        <f t="shared" si="6"/>
        <v>0</v>
      </c>
      <c r="G49" s="29">
        <f t="shared" si="6"/>
        <v>100</v>
      </c>
    </row>
    <row r="50" spans="1:7" ht="11.25">
      <c r="A50" s="4">
        <v>65</v>
      </c>
      <c r="B50" s="11" t="str">
        <f t="shared" si="5"/>
        <v>Chuquicamata</v>
      </c>
      <c r="C50" s="29">
        <f t="shared" si="6"/>
        <v>133.78839590443684</v>
      </c>
      <c r="D50" s="29">
        <f t="shared" si="6"/>
        <v>61.94539249146758</v>
      </c>
      <c r="E50" s="29">
        <f t="shared" si="6"/>
        <v>37.883959044368595</v>
      </c>
      <c r="F50" s="29">
        <f t="shared" si="6"/>
        <v>0.17064846416382254</v>
      </c>
      <c r="G50" s="29">
        <f t="shared" si="6"/>
        <v>100</v>
      </c>
    </row>
    <row r="51" spans="1:7" ht="11.25">
      <c r="A51" s="4">
        <v>68</v>
      </c>
      <c r="B51" s="11" t="str">
        <f t="shared" si="5"/>
        <v>Río Blanco</v>
      </c>
      <c r="C51" s="29">
        <f t="shared" si="6"/>
        <v>258.4415584415584</v>
      </c>
      <c r="D51" s="29">
        <f t="shared" si="6"/>
        <v>57.14285714285714</v>
      </c>
      <c r="E51" s="29">
        <f t="shared" si="6"/>
        <v>42.857142857142854</v>
      </c>
      <c r="F51" s="29">
        <f t="shared" si="6"/>
        <v>0</v>
      </c>
      <c r="G51" s="29">
        <f t="shared" si="6"/>
        <v>100</v>
      </c>
    </row>
    <row r="52" spans="1:7" ht="11.25">
      <c r="A52" s="4">
        <v>76</v>
      </c>
      <c r="B52" s="11" t="str">
        <f t="shared" si="5"/>
        <v>Isapre Fundación</v>
      </c>
      <c r="C52" s="29">
        <f t="shared" si="6"/>
        <v>208.37004405286342</v>
      </c>
      <c r="D52" s="29">
        <f t="shared" si="6"/>
        <v>38.1057268722467</v>
      </c>
      <c r="E52" s="29">
        <f t="shared" si="6"/>
        <v>61.45374449339207</v>
      </c>
      <c r="F52" s="29">
        <f t="shared" si="6"/>
        <v>0.4405286343612335</v>
      </c>
      <c r="G52" s="29">
        <f t="shared" si="6"/>
        <v>100</v>
      </c>
    </row>
    <row r="53" spans="1:7" ht="11.25">
      <c r="A53" s="4">
        <v>94</v>
      </c>
      <c r="B53" s="11" t="str">
        <f t="shared" si="5"/>
        <v>Cruz del Norte</v>
      </c>
      <c r="C53" s="29">
        <f t="shared" si="6"/>
        <v>122.05882352941177</v>
      </c>
      <c r="D53" s="29">
        <f t="shared" si="6"/>
        <v>39.705882352941174</v>
      </c>
      <c r="E53" s="29">
        <f t="shared" si="6"/>
        <v>60.29411764705882</v>
      </c>
      <c r="F53" s="29">
        <f t="shared" si="6"/>
        <v>0</v>
      </c>
      <c r="G53" s="29">
        <f t="shared" si="6"/>
        <v>100</v>
      </c>
    </row>
    <row r="54" spans="1:7" ht="11.25">
      <c r="A54" s="4"/>
      <c r="B54" s="4"/>
      <c r="C54" s="29"/>
      <c r="D54" s="23"/>
      <c r="E54" s="23"/>
      <c r="F54" s="23"/>
      <c r="G54" s="23"/>
    </row>
    <row r="55" spans="1:7" ht="11.25">
      <c r="A55" s="11"/>
      <c r="B55" s="11" t="s">
        <v>51</v>
      </c>
      <c r="C55" s="29">
        <f>(C24/$G24)*100</f>
        <v>124.84361036639856</v>
      </c>
      <c r="D55" s="29">
        <f>(D24/$G24)*100</f>
        <v>63.98570151921358</v>
      </c>
      <c r="E55" s="29">
        <f>(E24/$G24)*100</f>
        <v>35.88025022341376</v>
      </c>
      <c r="F55" s="29">
        <f>(F24/$G24)*100</f>
        <v>0.13404825737265416</v>
      </c>
      <c r="G55" s="29">
        <f>(G24/$G24)*100</f>
        <v>100</v>
      </c>
    </row>
    <row r="56" spans="1:7" ht="11.25">
      <c r="A56" s="4"/>
      <c r="B56" s="4"/>
      <c r="C56" s="26"/>
      <c r="D56" s="26"/>
      <c r="E56" s="26"/>
      <c r="F56" s="26"/>
      <c r="G56" s="26"/>
    </row>
    <row r="57" spans="1:7" ht="11.25">
      <c r="A57" s="15"/>
      <c r="B57" s="15" t="s">
        <v>52</v>
      </c>
      <c r="C57" s="29">
        <f>(C26/$G26)*100</f>
        <v>104.61111111111111</v>
      </c>
      <c r="D57" s="29">
        <f>(D26/$G26)*100</f>
        <v>65.5493827160494</v>
      </c>
      <c r="E57" s="29">
        <f>(E26/$G26)*100</f>
        <v>31.236111111111107</v>
      </c>
      <c r="F57" s="29">
        <f>(F26/$G26)*100</f>
        <v>3.2145061728395063</v>
      </c>
      <c r="G57" s="29">
        <f>(G26/$G26)*100</f>
        <v>100</v>
      </c>
    </row>
    <row r="58" spans="1:7" ht="11.25">
      <c r="A58" s="4"/>
      <c r="B58" s="4"/>
      <c r="C58" s="26"/>
      <c r="D58" s="26"/>
      <c r="E58" s="26"/>
      <c r="F58" s="26"/>
      <c r="G58" s="26"/>
    </row>
    <row r="59" spans="1:7" ht="12" thickBot="1">
      <c r="A59" s="27"/>
      <c r="B59" s="145" t="s">
        <v>53</v>
      </c>
      <c r="C59" s="28">
        <f>C57/$G57*100</f>
        <v>104.61111111111111</v>
      </c>
      <c r="D59" s="28">
        <f>D57/$G57*100</f>
        <v>65.5493827160494</v>
      </c>
      <c r="E59" s="28">
        <f>E57/$G57*100</f>
        <v>31.236111111111107</v>
      </c>
      <c r="F59" s="28">
        <f>F57/$G57*100</f>
        <v>3.2145061728395063</v>
      </c>
      <c r="G59" s="28">
        <f>G57/$G57*100</f>
        <v>100</v>
      </c>
    </row>
    <row r="60" spans="2:7" ht="11.25">
      <c r="B60" s="1" t="str">
        <f>+B29</f>
        <v>Fuente: Superintendencia de Salud, Archivo Maestro de Suscripciones y Desahucios de Contratos.</v>
      </c>
      <c r="C60" s="13"/>
      <c r="D60" s="13"/>
      <c r="E60" s="13"/>
      <c r="F60" s="13"/>
      <c r="G60" s="13"/>
    </row>
    <row r="61" spans="3:7" ht="11.25">
      <c r="C61" s="13"/>
      <c r="D61" s="13"/>
      <c r="E61" s="13"/>
      <c r="F61" s="13"/>
      <c r="G61" s="13"/>
    </row>
    <row r="62" spans="1:7" ht="15">
      <c r="A62" s="153" t="s">
        <v>231</v>
      </c>
      <c r="B62" s="153"/>
      <c r="C62" s="153"/>
      <c r="D62" s="153"/>
      <c r="E62" s="153"/>
      <c r="F62" s="153"/>
      <c r="G62" s="153"/>
    </row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sheetProtection/>
  <mergeCells count="9">
    <mergeCell ref="A1:G1"/>
    <mergeCell ref="A31:G31"/>
    <mergeCell ref="A62:G62"/>
    <mergeCell ref="B33:G33"/>
    <mergeCell ref="D35:G35"/>
    <mergeCell ref="B2:G2"/>
    <mergeCell ref="B3:G3"/>
    <mergeCell ref="D5:G5"/>
    <mergeCell ref="B32:G32"/>
  </mergeCells>
  <hyperlinks>
    <hyperlink ref="A1" location="Indice!A1" display="Volver"/>
    <hyperlink ref="A31" location="Indice!A1" display="Volver"/>
    <hyperlink ref="A62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172</v>
      </c>
      <c r="B1" s="1" t="s">
        <v>216</v>
      </c>
      <c r="C1" s="1" t="s">
        <v>173</v>
      </c>
    </row>
    <row r="2" spans="1:4" ht="11.25">
      <c r="A2" s="23">
        <f>+'Cartera vigente por mes'!L25</f>
        <v>1387383</v>
      </c>
      <c r="B2" s="23">
        <f>+'Cartera vigente por mes'!L52</f>
        <v>1379662</v>
      </c>
      <c r="C2" s="23">
        <f>SUM(A2:B2)</f>
        <v>2767045</v>
      </c>
      <c r="D2" s="1" t="s">
        <v>182</v>
      </c>
    </row>
    <row r="3" spans="1:4" ht="11.25">
      <c r="A3" s="23">
        <f>+'Variacion anual de cartera'!D28</f>
        <v>1396035</v>
      </c>
      <c r="B3" s="23">
        <f>+C3-A3</f>
        <v>1380537</v>
      </c>
      <c r="C3" s="23">
        <f>+'Variacion anual de cartera'!I28</f>
        <v>2776572</v>
      </c>
      <c r="D3" s="1" t="s">
        <v>217</v>
      </c>
    </row>
    <row r="4" spans="1:4" ht="11.25">
      <c r="A4" s="23">
        <f>+'Cotizantes por renta'!V26</f>
        <v>1396035</v>
      </c>
      <c r="B4" s="23"/>
      <c r="C4" s="23"/>
      <c r="D4" s="1" t="s">
        <v>189</v>
      </c>
    </row>
    <row r="5" spans="1:4" ht="11.25">
      <c r="A5" s="23">
        <f>+'Cartera por region'!S26</f>
        <v>1396035</v>
      </c>
      <c r="B5" s="23">
        <f>+'Cartera por region'!S57</f>
        <v>1380537</v>
      </c>
      <c r="C5" s="23">
        <f>+'Cartera por region'!S88</f>
        <v>2776572</v>
      </c>
      <c r="D5" s="1" t="s">
        <v>191</v>
      </c>
    </row>
    <row r="6" spans="1:4" ht="11.25">
      <c r="A6" s="23">
        <f>+'Participacion de cartera'!C27</f>
        <v>1396035</v>
      </c>
      <c r="B6" s="23"/>
      <c r="C6" s="23">
        <f>+'Participacion de cartera'!F27</f>
        <v>2776572</v>
      </c>
      <c r="D6" s="1" t="s">
        <v>218</v>
      </c>
    </row>
    <row r="7" spans="1:4" ht="11.25">
      <c r="A7" s="23">
        <f>+'Participacion de cartera (2)'!C27</f>
        <v>1396035</v>
      </c>
      <c r="B7" s="23"/>
      <c r="C7" s="23">
        <f>+'Participacion de cartera (2)'!F27</f>
        <v>2776572</v>
      </c>
      <c r="D7" s="1" t="s">
        <v>219</v>
      </c>
    </row>
    <row r="8" spans="1:4" ht="11.25">
      <c r="A8" s="23"/>
      <c r="B8" s="23"/>
      <c r="C8" s="23">
        <f>+'Beneficiarios por tipo'!H27</f>
        <v>2776572</v>
      </c>
      <c r="D8" s="1" t="s">
        <v>220</v>
      </c>
    </row>
    <row r="9" spans="1:4" ht="11.25">
      <c r="A9" s="23">
        <f>+'Cartera masculina por edad'!T26</f>
        <v>902589</v>
      </c>
      <c r="B9" s="23">
        <f>+'Cartera masculina por edad'!T57</f>
        <v>563122</v>
      </c>
      <c r="C9" s="23">
        <f>SUM(A9:B9)</f>
        <v>1465711</v>
      </c>
      <c r="D9" s="1" t="s">
        <v>199</v>
      </c>
    </row>
    <row r="10" spans="1:4" ht="11.25">
      <c r="A10" s="23">
        <f>+'Cartera femenina por edad'!T26</f>
        <v>493446</v>
      </c>
      <c r="B10" s="23">
        <f>+'Cartera femenina por edad'!T57</f>
        <v>816776</v>
      </c>
      <c r="C10" s="23">
        <f>SUM(A10:B10)</f>
        <v>1310222</v>
      </c>
      <c r="D10" s="1" t="s">
        <v>203</v>
      </c>
    </row>
    <row r="11" spans="1:4" ht="11.25">
      <c r="A11" s="23">
        <f>SUM(A9:A10)</f>
        <v>1396035</v>
      </c>
      <c r="B11" s="23">
        <f>SUM(B9:B10)</f>
        <v>1379898</v>
      </c>
      <c r="C11" s="23">
        <f>SUM(C9:C10)+'Cartera total por edad'!C57</f>
        <v>2776572</v>
      </c>
      <c r="D11" s="1" t="s">
        <v>4</v>
      </c>
    </row>
    <row r="13" spans="1:4" ht="11.25">
      <c r="A13" s="23">
        <f>+'Cartera total por edad'!T26</f>
        <v>1396035</v>
      </c>
      <c r="B13" s="23">
        <f>+'Cartera total por edad'!U57</f>
        <v>1380537</v>
      </c>
      <c r="C13" s="23">
        <f>+'Cartera total por edad'!U89</f>
        <v>2776572</v>
      </c>
      <c r="D13" s="1" t="s">
        <v>207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2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4.69921875" style="1" customWidth="1"/>
    <col min="2" max="2" width="19" style="1" customWidth="1"/>
    <col min="3" max="3" width="7.19921875" style="1" bestFit="1" customWidth="1"/>
    <col min="4" max="4" width="9" style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0" style="1" hidden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16384" width="0" style="1" hidden="1" customWidth="1"/>
  </cols>
  <sheetData>
    <row r="1" spans="1:16" ht="15.75" thickBot="1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2:255" ht="13.5">
      <c r="B2" s="154" t="s">
        <v>109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3"/>
      <c r="R2" s="4"/>
      <c r="S2" s="5" t="s">
        <v>110</v>
      </c>
      <c r="T2" s="6" t="s">
        <v>111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54" t="s">
        <v>251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4"/>
      <c r="R3" s="4"/>
      <c r="S3" s="7" t="s">
        <v>112</v>
      </c>
      <c r="T3" s="6" t="s">
        <v>113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114</v>
      </c>
      <c r="T4" s="6" t="s">
        <v>115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108" t="s">
        <v>39</v>
      </c>
      <c r="B5" s="109" t="s">
        <v>40</v>
      </c>
      <c r="C5" s="110" t="s">
        <v>272</v>
      </c>
      <c r="D5" s="111" t="s">
        <v>116</v>
      </c>
      <c r="E5" s="111" t="s">
        <v>117</v>
      </c>
      <c r="F5" s="111" t="s">
        <v>118</v>
      </c>
      <c r="G5" s="111" t="s">
        <v>119</v>
      </c>
      <c r="H5" s="111" t="s">
        <v>120</v>
      </c>
      <c r="I5" s="111" t="s">
        <v>121</v>
      </c>
      <c r="J5" s="111" t="s">
        <v>122</v>
      </c>
      <c r="K5" s="111" t="s">
        <v>123</v>
      </c>
      <c r="L5" s="111" t="s">
        <v>124</v>
      </c>
      <c r="M5" s="111" t="s">
        <v>125</v>
      </c>
      <c r="N5" s="111" t="s">
        <v>126</v>
      </c>
      <c r="O5" s="111" t="s">
        <v>127</v>
      </c>
      <c r="P5" s="111" t="s">
        <v>128</v>
      </c>
      <c r="R5" s="4"/>
      <c r="S5" s="7" t="s">
        <v>129</v>
      </c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67</v>
      </c>
      <c r="B6" s="11" t="s">
        <v>41</v>
      </c>
      <c r="C6" s="12">
        <v>210518</v>
      </c>
      <c r="D6" s="12">
        <v>211892</v>
      </c>
      <c r="E6" s="12">
        <v>212391</v>
      </c>
      <c r="F6" s="12">
        <v>212995</v>
      </c>
      <c r="G6" s="12">
        <v>213242</v>
      </c>
      <c r="H6" s="12">
        <v>214340</v>
      </c>
      <c r="I6" s="12">
        <v>216319</v>
      </c>
      <c r="J6" s="12">
        <v>217546</v>
      </c>
      <c r="K6" s="12">
        <v>219490</v>
      </c>
      <c r="L6" s="12">
        <v>221342</v>
      </c>
      <c r="M6" s="12">
        <v>223292</v>
      </c>
      <c r="N6" s="12">
        <v>224720</v>
      </c>
      <c r="O6" s="12">
        <v>226218</v>
      </c>
      <c r="P6" s="13">
        <f aca="true" t="shared" si="0" ref="P6:P11">AVERAGE(D6:O6)</f>
        <v>217815.58333333334</v>
      </c>
      <c r="Q6" s="50"/>
      <c r="S6" s="14">
        <f aca="true" t="shared" si="1" ref="S6:S12">+I33/I6</f>
        <v>0.9814486938271719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78</v>
      </c>
      <c r="B7" s="11" t="s">
        <v>250</v>
      </c>
      <c r="C7" s="12">
        <v>285026</v>
      </c>
      <c r="D7" s="12">
        <v>282329</v>
      </c>
      <c r="E7" s="12">
        <v>279951</v>
      </c>
      <c r="F7" s="12">
        <v>278433</v>
      </c>
      <c r="G7" s="12">
        <v>276248</v>
      </c>
      <c r="H7" s="12">
        <v>274967</v>
      </c>
      <c r="I7" s="12">
        <v>273358</v>
      </c>
      <c r="J7" s="12">
        <v>272347</v>
      </c>
      <c r="K7" s="12">
        <v>271054</v>
      </c>
      <c r="L7" s="12">
        <v>270229</v>
      </c>
      <c r="M7" s="12">
        <v>269969</v>
      </c>
      <c r="N7" s="12">
        <v>269959</v>
      </c>
      <c r="O7" s="12">
        <v>270399</v>
      </c>
      <c r="P7" s="13">
        <f t="shared" si="0"/>
        <v>274103.5833333333</v>
      </c>
      <c r="Q7" s="50"/>
      <c r="R7" s="4"/>
      <c r="S7" s="14">
        <f t="shared" si="1"/>
        <v>0.9836185514965723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80</v>
      </c>
      <c r="B8" s="11" t="s">
        <v>42</v>
      </c>
      <c r="C8" s="12">
        <v>69727</v>
      </c>
      <c r="D8" s="12">
        <v>69721</v>
      </c>
      <c r="E8" s="12">
        <v>69784</v>
      </c>
      <c r="F8" s="12">
        <v>69856</v>
      </c>
      <c r="G8" s="12">
        <v>69836</v>
      </c>
      <c r="H8" s="12">
        <v>69721</v>
      </c>
      <c r="I8" s="12">
        <v>69503</v>
      </c>
      <c r="J8" s="12">
        <v>69338</v>
      </c>
      <c r="K8" s="12">
        <v>69227</v>
      </c>
      <c r="L8" s="12">
        <v>69045</v>
      </c>
      <c r="M8" s="12">
        <v>68845</v>
      </c>
      <c r="N8" s="12">
        <v>68776</v>
      </c>
      <c r="O8" s="12">
        <v>68736</v>
      </c>
      <c r="P8" s="13">
        <f t="shared" si="0"/>
        <v>69365.66666666667</v>
      </c>
      <c r="Q8" s="50"/>
      <c r="R8" s="4"/>
      <c r="S8" s="14">
        <f t="shared" si="1"/>
        <v>0.9401896321022114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81</v>
      </c>
      <c r="B9" s="11" t="s">
        <v>49</v>
      </c>
      <c r="C9" s="12">
        <v>9796</v>
      </c>
      <c r="D9" s="12">
        <v>9555</v>
      </c>
      <c r="E9" s="12">
        <v>9908</v>
      </c>
      <c r="F9" s="12">
        <v>10365</v>
      </c>
      <c r="G9" s="12">
        <v>10900</v>
      </c>
      <c r="H9" s="12">
        <v>11240</v>
      </c>
      <c r="I9" s="12">
        <v>11434</v>
      </c>
      <c r="J9" s="12">
        <v>11503</v>
      </c>
      <c r="K9" s="12">
        <v>11540</v>
      </c>
      <c r="L9" s="12">
        <v>11659</v>
      </c>
      <c r="M9" s="12">
        <v>11723</v>
      </c>
      <c r="N9" s="12">
        <v>11905</v>
      </c>
      <c r="O9" s="12">
        <v>12065</v>
      </c>
      <c r="P9" s="13">
        <f>AVERAGE(D9:O9)</f>
        <v>11149.75</v>
      </c>
      <c r="Q9" s="4"/>
      <c r="R9" s="4"/>
      <c r="S9" s="14">
        <f t="shared" si="1"/>
        <v>0.7574776980934056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88</v>
      </c>
      <c r="B10" s="11" t="s">
        <v>236</v>
      </c>
      <c r="C10" s="12">
        <v>158407</v>
      </c>
      <c r="D10" s="12">
        <v>160270</v>
      </c>
      <c r="E10" s="12">
        <v>161218</v>
      </c>
      <c r="F10" s="12">
        <v>162342</v>
      </c>
      <c r="G10" s="12">
        <v>163082</v>
      </c>
      <c r="H10" s="12">
        <v>164504</v>
      </c>
      <c r="I10" s="12">
        <v>166214</v>
      </c>
      <c r="J10" s="12">
        <v>167680</v>
      </c>
      <c r="K10" s="12">
        <v>168955</v>
      </c>
      <c r="L10" s="12">
        <v>170138</v>
      </c>
      <c r="M10" s="12">
        <v>171327</v>
      </c>
      <c r="N10" s="12">
        <v>172144</v>
      </c>
      <c r="O10" s="12">
        <v>173134</v>
      </c>
      <c r="P10" s="13">
        <f t="shared" si="0"/>
        <v>166750.66666666666</v>
      </c>
      <c r="Q10" s="50"/>
      <c r="R10" s="4"/>
      <c r="S10" s="14">
        <f t="shared" si="1"/>
        <v>0.9579457807404912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99</v>
      </c>
      <c r="B11" s="11" t="s">
        <v>43</v>
      </c>
      <c r="C11" s="12">
        <v>294487</v>
      </c>
      <c r="D11" s="12">
        <v>294471</v>
      </c>
      <c r="E11" s="12">
        <v>293982</v>
      </c>
      <c r="F11" s="12">
        <v>293768</v>
      </c>
      <c r="G11" s="12">
        <v>293402</v>
      </c>
      <c r="H11" s="12">
        <v>293542</v>
      </c>
      <c r="I11" s="12">
        <v>293915</v>
      </c>
      <c r="J11" s="12">
        <v>293812</v>
      </c>
      <c r="K11" s="12">
        <v>294366</v>
      </c>
      <c r="L11" s="12">
        <v>295307</v>
      </c>
      <c r="M11" s="12">
        <v>295987</v>
      </c>
      <c r="N11" s="12">
        <v>296962</v>
      </c>
      <c r="O11" s="12">
        <v>298611</v>
      </c>
      <c r="P11" s="13">
        <f t="shared" si="0"/>
        <v>294843.75</v>
      </c>
      <c r="Q11" s="50"/>
      <c r="R11" s="4"/>
      <c r="S11" s="14">
        <f t="shared" si="1"/>
        <v>0.9646258271949373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107</v>
      </c>
      <c r="B12" s="11" t="s">
        <v>44</v>
      </c>
      <c r="C12" s="12">
        <v>308886</v>
      </c>
      <c r="D12" s="12">
        <v>308457</v>
      </c>
      <c r="E12" s="12">
        <v>309399</v>
      </c>
      <c r="F12" s="12">
        <v>308077</v>
      </c>
      <c r="G12" s="12">
        <v>306762</v>
      </c>
      <c r="H12" s="12">
        <v>306733</v>
      </c>
      <c r="I12" s="12">
        <v>306829</v>
      </c>
      <c r="J12" s="12">
        <v>306909</v>
      </c>
      <c r="K12" s="12">
        <v>306201</v>
      </c>
      <c r="L12" s="12">
        <v>303987</v>
      </c>
      <c r="M12" s="12">
        <v>302187</v>
      </c>
      <c r="N12" s="12">
        <v>301131</v>
      </c>
      <c r="O12" s="12">
        <v>301060</v>
      </c>
      <c r="P12" s="13">
        <f>AVERAGE(D12:O12)</f>
        <v>305644.3333333333</v>
      </c>
      <c r="Q12" s="50"/>
      <c r="R12" s="4"/>
      <c r="S12" s="14">
        <f t="shared" si="1"/>
        <v>1.040749081736081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/>
      <c r="B13" s="4"/>
      <c r="C13" s="12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2:255" ht="11.25">
      <c r="B14" s="11" t="s">
        <v>45</v>
      </c>
      <c r="C14" s="13">
        <f aca="true" t="shared" si="2" ref="C14:O14">SUM(C6:C13)</f>
        <v>1336847</v>
      </c>
      <c r="D14" s="13">
        <f t="shared" si="2"/>
        <v>1336695</v>
      </c>
      <c r="E14" s="13">
        <f t="shared" si="2"/>
        <v>1336633</v>
      </c>
      <c r="F14" s="13">
        <f t="shared" si="2"/>
        <v>1335836</v>
      </c>
      <c r="G14" s="13">
        <f t="shared" si="2"/>
        <v>1333472</v>
      </c>
      <c r="H14" s="13">
        <f t="shared" si="2"/>
        <v>1335047</v>
      </c>
      <c r="I14" s="13">
        <f t="shared" si="2"/>
        <v>1337572</v>
      </c>
      <c r="J14" s="13">
        <f t="shared" si="2"/>
        <v>1339135</v>
      </c>
      <c r="K14" s="13">
        <f t="shared" si="2"/>
        <v>1340833</v>
      </c>
      <c r="L14" s="13">
        <f t="shared" si="2"/>
        <v>1341707</v>
      </c>
      <c r="M14" s="13">
        <f t="shared" si="2"/>
        <v>1343330</v>
      </c>
      <c r="N14" s="13">
        <f t="shared" si="2"/>
        <v>1345597</v>
      </c>
      <c r="O14" s="13">
        <f t="shared" si="2"/>
        <v>1350223</v>
      </c>
      <c r="P14" s="13">
        <f>AVERAGE(D14:O14)</f>
        <v>1339673.3333333333</v>
      </c>
      <c r="Q14" s="16"/>
      <c r="R14" s="16"/>
      <c r="S14" s="14">
        <f>+I41/I14</f>
        <v>0.9848195087815833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1.25">
      <c r="A15" s="4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1.25">
      <c r="A16" s="4">
        <v>62</v>
      </c>
      <c r="B16" s="11" t="s">
        <v>46</v>
      </c>
      <c r="C16" s="12">
        <v>1619</v>
      </c>
      <c r="D16" s="12">
        <v>1617</v>
      </c>
      <c r="E16" s="12">
        <v>1608</v>
      </c>
      <c r="F16" s="12">
        <v>1607</v>
      </c>
      <c r="G16" s="12">
        <v>1604</v>
      </c>
      <c r="H16" s="12">
        <v>1589</v>
      </c>
      <c r="I16" s="12">
        <v>1587</v>
      </c>
      <c r="J16" s="12">
        <v>1579</v>
      </c>
      <c r="K16" s="12">
        <v>1576</v>
      </c>
      <c r="L16" s="12">
        <v>1570</v>
      </c>
      <c r="M16" s="12">
        <v>1565</v>
      </c>
      <c r="N16" s="12">
        <v>1568</v>
      </c>
      <c r="O16" s="12">
        <v>1570</v>
      </c>
      <c r="P16" s="13">
        <f aca="true" t="shared" si="3" ref="P16:P21">AVERAGE(D16:O16)</f>
        <v>1586.6666666666667</v>
      </c>
      <c r="Q16" s="4"/>
      <c r="R16" s="4"/>
      <c r="S16" s="14">
        <f aca="true" t="shared" si="4" ref="S16:S21">+I43/I16</f>
        <v>2.0107120352867045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1.25">
      <c r="A17" s="4">
        <v>63</v>
      </c>
      <c r="B17" s="11" t="s">
        <v>239</v>
      </c>
      <c r="C17" s="12">
        <v>14367</v>
      </c>
      <c r="D17" s="12">
        <v>14318</v>
      </c>
      <c r="E17" s="12">
        <v>14278</v>
      </c>
      <c r="F17" s="12">
        <v>14251</v>
      </c>
      <c r="G17" s="12">
        <v>14226</v>
      </c>
      <c r="H17" s="12">
        <v>14119</v>
      </c>
      <c r="I17" s="12">
        <v>14054</v>
      </c>
      <c r="J17" s="12">
        <v>14029</v>
      </c>
      <c r="K17" s="12">
        <v>14027</v>
      </c>
      <c r="L17" s="12">
        <v>14056</v>
      </c>
      <c r="M17" s="12">
        <v>14061</v>
      </c>
      <c r="N17" s="12">
        <v>14063</v>
      </c>
      <c r="O17" s="12">
        <v>14039</v>
      </c>
      <c r="P17" s="13">
        <f t="shared" si="3"/>
        <v>14126.75</v>
      </c>
      <c r="Q17" s="17"/>
      <c r="R17" s="17"/>
      <c r="S17" s="14">
        <f t="shared" si="4"/>
        <v>1.4204496940372848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11.25">
      <c r="A18" s="4">
        <v>65</v>
      </c>
      <c r="B18" s="11" t="s">
        <v>47</v>
      </c>
      <c r="C18" s="12">
        <v>12333</v>
      </c>
      <c r="D18" s="12">
        <v>12356</v>
      </c>
      <c r="E18" s="12">
        <v>12379</v>
      </c>
      <c r="F18" s="12">
        <v>12424</v>
      </c>
      <c r="G18" s="12">
        <v>12447</v>
      </c>
      <c r="H18" s="12">
        <v>12459</v>
      </c>
      <c r="I18" s="12">
        <v>12441</v>
      </c>
      <c r="J18" s="12">
        <v>12480</v>
      </c>
      <c r="K18" s="12">
        <v>12494</v>
      </c>
      <c r="L18" s="12">
        <v>12501</v>
      </c>
      <c r="M18" s="12">
        <v>12499</v>
      </c>
      <c r="N18" s="12">
        <v>12519</v>
      </c>
      <c r="O18" s="12">
        <v>12525</v>
      </c>
      <c r="P18" s="13">
        <f t="shared" si="3"/>
        <v>12460.333333333334</v>
      </c>
      <c r="Q18" s="17"/>
      <c r="R18" s="17"/>
      <c r="S18" s="14">
        <f t="shared" si="4"/>
        <v>2.0616509926854754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1.25">
      <c r="A19" s="4">
        <v>68</v>
      </c>
      <c r="B19" s="11" t="s">
        <v>48</v>
      </c>
      <c r="C19" s="12">
        <v>2081</v>
      </c>
      <c r="D19" s="12">
        <v>2085</v>
      </c>
      <c r="E19" s="12">
        <v>2083</v>
      </c>
      <c r="F19" s="12">
        <v>2083</v>
      </c>
      <c r="G19" s="12">
        <v>2080</v>
      </c>
      <c r="H19" s="12">
        <v>2079</v>
      </c>
      <c r="I19" s="12">
        <v>2087</v>
      </c>
      <c r="J19" s="12">
        <v>2088</v>
      </c>
      <c r="K19" s="12">
        <v>2092</v>
      </c>
      <c r="L19" s="12">
        <v>2134</v>
      </c>
      <c r="M19" s="12">
        <v>2143</v>
      </c>
      <c r="N19" s="12">
        <v>2147</v>
      </c>
      <c r="O19" s="12">
        <v>2159</v>
      </c>
      <c r="P19" s="13">
        <f t="shared" si="3"/>
        <v>2105</v>
      </c>
      <c r="Q19" s="4"/>
      <c r="R19" s="4"/>
      <c r="S19" s="14">
        <f t="shared" si="4"/>
        <v>2.0910397700047914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1.25">
      <c r="A20" s="4">
        <v>76</v>
      </c>
      <c r="B20" s="11" t="s">
        <v>240</v>
      </c>
      <c r="C20" s="12">
        <v>13643</v>
      </c>
      <c r="D20" s="12">
        <v>13693</v>
      </c>
      <c r="E20" s="12">
        <v>13729</v>
      </c>
      <c r="F20" s="12">
        <v>13766</v>
      </c>
      <c r="G20" s="12">
        <v>13791</v>
      </c>
      <c r="H20" s="12">
        <v>13845</v>
      </c>
      <c r="I20" s="12">
        <v>13915</v>
      </c>
      <c r="J20" s="12">
        <v>13961</v>
      </c>
      <c r="K20" s="12">
        <v>13965</v>
      </c>
      <c r="L20" s="12">
        <v>14036</v>
      </c>
      <c r="M20" s="12">
        <v>14087</v>
      </c>
      <c r="N20" s="12">
        <v>14114</v>
      </c>
      <c r="O20" s="12">
        <v>14148</v>
      </c>
      <c r="P20" s="13">
        <f t="shared" si="3"/>
        <v>13920.833333333334</v>
      </c>
      <c r="Q20" s="4"/>
      <c r="R20" s="4"/>
      <c r="S20" s="14">
        <f t="shared" si="4"/>
        <v>0.8629536471433704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1.25">
      <c r="A21" s="4">
        <v>94</v>
      </c>
      <c r="B21" s="11" t="s">
        <v>50</v>
      </c>
      <c r="C21" s="12">
        <v>1340</v>
      </c>
      <c r="D21" s="12">
        <v>1345</v>
      </c>
      <c r="E21" s="12">
        <v>1346</v>
      </c>
      <c r="F21" s="12">
        <v>1347</v>
      </c>
      <c r="G21" s="12">
        <v>1351</v>
      </c>
      <c r="H21" s="12">
        <v>1354</v>
      </c>
      <c r="I21" s="12">
        <v>1360</v>
      </c>
      <c r="J21" s="12">
        <v>1366</v>
      </c>
      <c r="K21" s="12">
        <v>1372</v>
      </c>
      <c r="L21" s="12">
        <v>1379</v>
      </c>
      <c r="M21" s="12">
        <v>1379</v>
      </c>
      <c r="N21" s="12">
        <v>1382</v>
      </c>
      <c r="O21" s="12">
        <v>1371</v>
      </c>
      <c r="P21" s="13">
        <f t="shared" si="3"/>
        <v>1362.6666666666667</v>
      </c>
      <c r="Q21" s="4"/>
      <c r="R21" s="4"/>
      <c r="S21" s="14">
        <f t="shared" si="4"/>
        <v>1.9183823529411765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1.25">
      <c r="A22" s="4"/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1.25">
      <c r="A23" s="11"/>
      <c r="B23" s="11" t="s">
        <v>51</v>
      </c>
      <c r="C23" s="13">
        <f aca="true" t="shared" si="5" ref="C23:O23">SUM(C16:C21)</f>
        <v>45383</v>
      </c>
      <c r="D23" s="13">
        <f t="shared" si="5"/>
        <v>45414</v>
      </c>
      <c r="E23" s="13">
        <f t="shared" si="5"/>
        <v>45423</v>
      </c>
      <c r="F23" s="13">
        <f t="shared" si="5"/>
        <v>45478</v>
      </c>
      <c r="G23" s="13">
        <f t="shared" si="5"/>
        <v>45499</v>
      </c>
      <c r="H23" s="13">
        <f t="shared" si="5"/>
        <v>45445</v>
      </c>
      <c r="I23" s="13">
        <f t="shared" si="5"/>
        <v>45444</v>
      </c>
      <c r="J23" s="13">
        <f t="shared" si="5"/>
        <v>45503</v>
      </c>
      <c r="K23" s="13">
        <f t="shared" si="5"/>
        <v>45526</v>
      </c>
      <c r="L23" s="13">
        <f t="shared" si="5"/>
        <v>45676</v>
      </c>
      <c r="M23" s="13">
        <f t="shared" si="5"/>
        <v>45734</v>
      </c>
      <c r="N23" s="13">
        <f t="shared" si="5"/>
        <v>45793</v>
      </c>
      <c r="O23" s="13">
        <f t="shared" si="5"/>
        <v>45812</v>
      </c>
      <c r="P23" s="13">
        <f>AVERAGE(D23:O23)</f>
        <v>45562.25</v>
      </c>
      <c r="Q23" s="16"/>
      <c r="R23" s="16"/>
      <c r="S23" s="14">
        <f>+I50/I23</f>
        <v>1.4915940498195581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11.25">
      <c r="A24" s="4"/>
      <c r="B24" s="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16"/>
      <c r="S24" s="4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2" thickBot="1">
      <c r="A25" s="18"/>
      <c r="B25" s="100" t="s">
        <v>52</v>
      </c>
      <c r="C25" s="19">
        <f aca="true" t="shared" si="6" ref="C25:O25">C14+C23</f>
        <v>1382230</v>
      </c>
      <c r="D25" s="19">
        <f t="shared" si="6"/>
        <v>1382109</v>
      </c>
      <c r="E25" s="19">
        <f t="shared" si="6"/>
        <v>1382056</v>
      </c>
      <c r="F25" s="19">
        <f t="shared" si="6"/>
        <v>1381314</v>
      </c>
      <c r="G25" s="19">
        <f t="shared" si="6"/>
        <v>1378971</v>
      </c>
      <c r="H25" s="19">
        <f t="shared" si="6"/>
        <v>1380492</v>
      </c>
      <c r="I25" s="19">
        <f t="shared" si="6"/>
        <v>1383016</v>
      </c>
      <c r="J25" s="19">
        <f t="shared" si="6"/>
        <v>1384638</v>
      </c>
      <c r="K25" s="19">
        <f t="shared" si="6"/>
        <v>1386359</v>
      </c>
      <c r="L25" s="19">
        <f t="shared" si="6"/>
        <v>1387383</v>
      </c>
      <c r="M25" s="19">
        <f t="shared" si="6"/>
        <v>1389064</v>
      </c>
      <c r="N25" s="19">
        <f t="shared" si="6"/>
        <v>1391390</v>
      </c>
      <c r="O25" s="19">
        <f t="shared" si="6"/>
        <v>1396035</v>
      </c>
      <c r="P25" s="20">
        <f>AVERAGE(D25:O25)</f>
        <v>1385235.5833333333</v>
      </c>
      <c r="Q25" s="16"/>
      <c r="R25" s="16"/>
      <c r="S25" s="14">
        <f>+I52/I25</f>
        <v>1.0014714218779825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2:255" ht="11.25">
      <c r="B26" s="11" t="s">
        <v>238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7"/>
      <c r="R26" s="17"/>
      <c r="S26" s="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3:255" ht="11.25"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7"/>
      <c r="R27" s="17"/>
      <c r="S27" s="4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">
      <c r="A28" s="153" t="s">
        <v>231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2:255" ht="13.5">
      <c r="B29" s="154" t="s">
        <v>130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2:255" ht="13.5">
      <c r="B30" s="154" t="s">
        <v>253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2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21" customHeight="1">
      <c r="A32" s="108" t="s">
        <v>39</v>
      </c>
      <c r="B32" s="109" t="s">
        <v>40</v>
      </c>
      <c r="C32" s="110" t="str">
        <f>+C5</f>
        <v>Dic/08</v>
      </c>
      <c r="D32" s="111" t="s">
        <v>116</v>
      </c>
      <c r="E32" s="111" t="s">
        <v>117</v>
      </c>
      <c r="F32" s="111" t="s">
        <v>118</v>
      </c>
      <c r="G32" s="111" t="s">
        <v>119</v>
      </c>
      <c r="H32" s="111" t="s">
        <v>120</v>
      </c>
      <c r="I32" s="111" t="s">
        <v>121</v>
      </c>
      <c r="J32" s="111" t="s">
        <v>122</v>
      </c>
      <c r="K32" s="111" t="s">
        <v>123</v>
      </c>
      <c r="L32" s="111" t="s">
        <v>124</v>
      </c>
      <c r="M32" s="111" t="s">
        <v>125</v>
      </c>
      <c r="N32" s="111" t="s">
        <v>126</v>
      </c>
      <c r="O32" s="111" t="s">
        <v>127</v>
      </c>
      <c r="P32" s="111" t="s">
        <v>128</v>
      </c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1.25">
      <c r="A33" s="4">
        <v>67</v>
      </c>
      <c r="B33" s="11" t="str">
        <f>+B6</f>
        <v>Colmena Golden Cross</v>
      </c>
      <c r="C33" s="12">
        <v>209453</v>
      </c>
      <c r="D33" s="12">
        <v>210357</v>
      </c>
      <c r="E33" s="12">
        <v>210340</v>
      </c>
      <c r="F33" s="12">
        <v>210783</v>
      </c>
      <c r="G33" s="12">
        <v>210829</v>
      </c>
      <c r="H33" s="12">
        <v>211088</v>
      </c>
      <c r="I33" s="12">
        <v>212306</v>
      </c>
      <c r="J33" s="12">
        <v>213061</v>
      </c>
      <c r="K33" s="12">
        <v>214262</v>
      </c>
      <c r="L33" s="12">
        <v>215011</v>
      </c>
      <c r="M33" s="12">
        <v>216230</v>
      </c>
      <c r="N33" s="12">
        <v>217040</v>
      </c>
      <c r="O33" s="12">
        <v>217952</v>
      </c>
      <c r="P33" s="13">
        <f aca="true" t="shared" si="7" ref="P33:P39">AVERAGE(D33:O33)</f>
        <v>213271.58333333334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1.25">
      <c r="A34" s="4">
        <v>78</v>
      </c>
      <c r="B34" s="11" t="str">
        <f aca="true" t="shared" si="8" ref="B34:B39">+B7</f>
        <v>Isapre Cruz Blanca S.A.</v>
      </c>
      <c r="C34" s="12">
        <v>280118</v>
      </c>
      <c r="D34" s="12">
        <v>277863</v>
      </c>
      <c r="E34" s="12">
        <v>275747</v>
      </c>
      <c r="F34" s="12">
        <v>274426</v>
      </c>
      <c r="G34" s="12">
        <v>272400</v>
      </c>
      <c r="H34" s="12">
        <v>270741</v>
      </c>
      <c r="I34" s="12">
        <v>268880</v>
      </c>
      <c r="J34" s="12">
        <v>265845</v>
      </c>
      <c r="K34" s="12">
        <v>264040</v>
      </c>
      <c r="L34" s="12">
        <v>263000</v>
      </c>
      <c r="M34" s="12">
        <v>262798</v>
      </c>
      <c r="N34" s="12">
        <v>262584</v>
      </c>
      <c r="O34" s="12">
        <v>262296</v>
      </c>
      <c r="P34" s="13">
        <f t="shared" si="7"/>
        <v>268385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1.25">
      <c r="A35" s="4">
        <v>80</v>
      </c>
      <c r="B35" s="11" t="str">
        <f t="shared" si="8"/>
        <v>Vida Tres</v>
      </c>
      <c r="C35" s="12">
        <v>65905</v>
      </c>
      <c r="D35" s="12">
        <v>65910</v>
      </c>
      <c r="E35" s="12">
        <v>65963</v>
      </c>
      <c r="F35" s="12">
        <v>65926</v>
      </c>
      <c r="G35" s="12">
        <v>65845</v>
      </c>
      <c r="H35" s="12">
        <v>65642</v>
      </c>
      <c r="I35" s="12">
        <v>65346</v>
      </c>
      <c r="J35" s="12">
        <v>65110</v>
      </c>
      <c r="K35" s="12">
        <v>64866</v>
      </c>
      <c r="L35" s="12">
        <v>64784</v>
      </c>
      <c r="M35" s="12">
        <v>64599</v>
      </c>
      <c r="N35" s="12">
        <v>64513</v>
      </c>
      <c r="O35" s="12">
        <v>64622</v>
      </c>
      <c r="P35" s="13">
        <f t="shared" si="7"/>
        <v>65260.5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1.25">
      <c r="A36" s="4">
        <v>81</v>
      </c>
      <c r="B36" s="11" t="str">
        <f t="shared" si="8"/>
        <v>Ferrosalud</v>
      </c>
      <c r="C36" s="12">
        <v>9066</v>
      </c>
      <c r="D36" s="12">
        <v>8762</v>
      </c>
      <c r="E36" s="12">
        <v>8739</v>
      </c>
      <c r="F36" s="12">
        <v>8689</v>
      </c>
      <c r="G36" s="12">
        <v>8737</v>
      </c>
      <c r="H36" s="12">
        <v>8755</v>
      </c>
      <c r="I36" s="12">
        <v>8661</v>
      </c>
      <c r="J36" s="12">
        <v>8563</v>
      </c>
      <c r="K36" s="12">
        <v>8455</v>
      </c>
      <c r="L36" s="12">
        <v>8330</v>
      </c>
      <c r="M36" s="12">
        <v>8185</v>
      </c>
      <c r="N36" s="12">
        <v>8073</v>
      </c>
      <c r="O36" s="12">
        <v>8031</v>
      </c>
      <c r="P36" s="13">
        <f>AVERAGE(D36:O36)</f>
        <v>8498.333333333334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1.25">
      <c r="A37" s="4">
        <v>88</v>
      </c>
      <c r="B37" s="11" t="str">
        <f t="shared" si="8"/>
        <v>Mas Vida</v>
      </c>
      <c r="C37" s="12">
        <v>152561</v>
      </c>
      <c r="D37" s="12">
        <v>154151</v>
      </c>
      <c r="E37" s="12">
        <v>155179</v>
      </c>
      <c r="F37" s="12">
        <v>156308</v>
      </c>
      <c r="G37" s="12">
        <v>157060</v>
      </c>
      <c r="H37" s="12">
        <v>158119</v>
      </c>
      <c r="I37" s="12">
        <v>159224</v>
      </c>
      <c r="J37" s="12">
        <v>160477</v>
      </c>
      <c r="K37" s="12">
        <v>161779</v>
      </c>
      <c r="L37" s="12">
        <v>162805</v>
      </c>
      <c r="M37" s="12">
        <v>163950</v>
      </c>
      <c r="N37" s="12">
        <v>164702</v>
      </c>
      <c r="O37" s="12">
        <v>165670</v>
      </c>
      <c r="P37" s="13">
        <f t="shared" si="7"/>
        <v>159952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1.25">
      <c r="A38" s="4">
        <v>99</v>
      </c>
      <c r="B38" s="11" t="str">
        <f t="shared" si="8"/>
        <v>Isapre Banmédica</v>
      </c>
      <c r="C38" s="12">
        <v>284390</v>
      </c>
      <c r="D38" s="12">
        <v>284346</v>
      </c>
      <c r="E38" s="12">
        <v>284197</v>
      </c>
      <c r="F38" s="12">
        <v>283951</v>
      </c>
      <c r="G38" s="12">
        <v>283700</v>
      </c>
      <c r="H38" s="12">
        <v>283289</v>
      </c>
      <c r="I38" s="12">
        <v>283518</v>
      </c>
      <c r="J38" s="12">
        <v>282646</v>
      </c>
      <c r="K38" s="12">
        <v>283211</v>
      </c>
      <c r="L38" s="12">
        <v>283775</v>
      </c>
      <c r="M38" s="12">
        <v>284243</v>
      </c>
      <c r="N38" s="12">
        <v>284667</v>
      </c>
      <c r="O38" s="12">
        <v>285488</v>
      </c>
      <c r="P38" s="13">
        <f t="shared" si="7"/>
        <v>283919.25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1.25">
      <c r="A39" s="4">
        <v>107</v>
      </c>
      <c r="B39" s="11" t="str">
        <f t="shared" si="8"/>
        <v>Consalud S.A.</v>
      </c>
      <c r="C39" s="12">
        <v>328747</v>
      </c>
      <c r="D39" s="12">
        <v>327362</v>
      </c>
      <c r="E39" s="12">
        <v>326760</v>
      </c>
      <c r="F39" s="12">
        <v>324710</v>
      </c>
      <c r="G39" s="12">
        <v>322662</v>
      </c>
      <c r="H39" s="12">
        <v>320758</v>
      </c>
      <c r="I39" s="12">
        <v>319332</v>
      </c>
      <c r="J39" s="12">
        <v>318289</v>
      </c>
      <c r="K39" s="12">
        <v>316843</v>
      </c>
      <c r="L39" s="12">
        <v>314325</v>
      </c>
      <c r="M39" s="12">
        <v>312003</v>
      </c>
      <c r="N39" s="12">
        <v>310520</v>
      </c>
      <c r="O39" s="12">
        <v>309181</v>
      </c>
      <c r="P39" s="13">
        <f t="shared" si="7"/>
        <v>318562.0833333333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1.25">
      <c r="A40" s="4"/>
      <c r="B40" s="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2:255" ht="11.25">
      <c r="B41" s="11" t="s">
        <v>45</v>
      </c>
      <c r="C41" s="13">
        <f aca="true" t="shared" si="9" ref="C41:O41">SUM(C33:C40)</f>
        <v>1330240</v>
      </c>
      <c r="D41" s="13">
        <f t="shared" si="9"/>
        <v>1328751</v>
      </c>
      <c r="E41" s="13">
        <f t="shared" si="9"/>
        <v>1326925</v>
      </c>
      <c r="F41" s="13">
        <f t="shared" si="9"/>
        <v>1324793</v>
      </c>
      <c r="G41" s="13">
        <f t="shared" si="9"/>
        <v>1321233</v>
      </c>
      <c r="H41" s="13">
        <f t="shared" si="9"/>
        <v>1318392</v>
      </c>
      <c r="I41" s="13">
        <f t="shared" si="9"/>
        <v>1317267</v>
      </c>
      <c r="J41" s="13">
        <f t="shared" si="9"/>
        <v>1313991</v>
      </c>
      <c r="K41" s="13">
        <f t="shared" si="9"/>
        <v>1313456</v>
      </c>
      <c r="L41" s="13">
        <f t="shared" si="9"/>
        <v>1312030</v>
      </c>
      <c r="M41" s="13">
        <f t="shared" si="9"/>
        <v>1312008</v>
      </c>
      <c r="N41" s="13">
        <f t="shared" si="9"/>
        <v>1312099</v>
      </c>
      <c r="O41" s="13">
        <f t="shared" si="9"/>
        <v>1313240</v>
      </c>
      <c r="P41" s="13">
        <f>AVERAGE(D41:O41)</f>
        <v>1317848.75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1.25">
      <c r="A42" s="4"/>
      <c r="B42" s="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1.25">
      <c r="A43" s="4">
        <v>62</v>
      </c>
      <c r="B43" s="11" t="str">
        <f aca="true" t="shared" si="10" ref="B43:B48">+B16</f>
        <v>San Lorenzo</v>
      </c>
      <c r="C43" s="12">
        <v>3368</v>
      </c>
      <c r="D43" s="12">
        <v>3266</v>
      </c>
      <c r="E43" s="12">
        <v>3258</v>
      </c>
      <c r="F43" s="12">
        <v>3276</v>
      </c>
      <c r="G43" s="12">
        <v>3161</v>
      </c>
      <c r="H43" s="12">
        <v>3177</v>
      </c>
      <c r="I43" s="12">
        <v>3191</v>
      </c>
      <c r="J43" s="12">
        <v>3182</v>
      </c>
      <c r="K43" s="12">
        <v>3187</v>
      </c>
      <c r="L43" s="12">
        <v>3095</v>
      </c>
      <c r="M43" s="12">
        <v>3142</v>
      </c>
      <c r="N43" s="12">
        <v>3152</v>
      </c>
      <c r="O43" s="12">
        <v>3158</v>
      </c>
      <c r="P43" s="13">
        <f aca="true" t="shared" si="11" ref="P43:P48">AVERAGE(D43:O43)</f>
        <v>3187.0833333333335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1.25">
      <c r="A44" s="4">
        <v>63</v>
      </c>
      <c r="B44" s="11" t="str">
        <f t="shared" si="10"/>
        <v>Fusat Ltda.</v>
      </c>
      <c r="C44" s="12">
        <v>20411</v>
      </c>
      <c r="D44" s="12">
        <v>20449</v>
      </c>
      <c r="E44" s="12">
        <v>20407</v>
      </c>
      <c r="F44" s="12">
        <v>19884</v>
      </c>
      <c r="G44" s="12">
        <v>20030</v>
      </c>
      <c r="H44" s="12">
        <v>19976</v>
      </c>
      <c r="I44" s="12">
        <v>19963</v>
      </c>
      <c r="J44" s="12">
        <v>19621</v>
      </c>
      <c r="K44" s="12">
        <v>19730</v>
      </c>
      <c r="L44" s="12">
        <v>19803</v>
      </c>
      <c r="M44" s="12">
        <v>19734</v>
      </c>
      <c r="N44" s="12">
        <v>19801</v>
      </c>
      <c r="O44" s="12">
        <v>19599</v>
      </c>
      <c r="P44" s="13">
        <f t="shared" si="11"/>
        <v>19916.416666666668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1.25">
      <c r="A45" s="4">
        <v>65</v>
      </c>
      <c r="B45" s="11" t="str">
        <f t="shared" si="10"/>
        <v>Chuquicamata</v>
      </c>
      <c r="C45" s="12">
        <v>24901</v>
      </c>
      <c r="D45" s="12">
        <v>25052</v>
      </c>
      <c r="E45" s="12">
        <v>25190</v>
      </c>
      <c r="F45" s="12">
        <v>25493</v>
      </c>
      <c r="G45" s="12">
        <v>25587</v>
      </c>
      <c r="H45" s="12">
        <v>25586</v>
      </c>
      <c r="I45" s="12">
        <v>25649</v>
      </c>
      <c r="J45" s="12">
        <v>25205</v>
      </c>
      <c r="K45" s="12">
        <v>25351</v>
      </c>
      <c r="L45" s="12">
        <v>25405</v>
      </c>
      <c r="M45" s="12">
        <v>24813</v>
      </c>
      <c r="N45" s="12">
        <v>25188</v>
      </c>
      <c r="O45" s="12">
        <v>25264</v>
      </c>
      <c r="P45" s="13">
        <f t="shared" si="11"/>
        <v>25315.25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1.25">
      <c r="A46" s="4">
        <v>68</v>
      </c>
      <c r="B46" s="11" t="str">
        <f t="shared" si="10"/>
        <v>Río Blanco</v>
      </c>
      <c r="C46" s="12">
        <v>4390</v>
      </c>
      <c r="D46" s="12">
        <v>4365</v>
      </c>
      <c r="E46" s="12">
        <v>4365</v>
      </c>
      <c r="F46" s="12">
        <v>4377</v>
      </c>
      <c r="G46" s="12">
        <v>4385</v>
      </c>
      <c r="H46" s="12">
        <v>4411</v>
      </c>
      <c r="I46" s="12">
        <v>4364</v>
      </c>
      <c r="J46" s="12">
        <v>4372</v>
      </c>
      <c r="K46" s="12">
        <v>4379</v>
      </c>
      <c r="L46" s="12">
        <v>4452</v>
      </c>
      <c r="M46" s="12">
        <v>4468</v>
      </c>
      <c r="N46" s="12">
        <v>4487</v>
      </c>
      <c r="O46" s="12">
        <v>4407</v>
      </c>
      <c r="P46" s="13">
        <f t="shared" si="11"/>
        <v>4402.666666666667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>
      <c r="A47" s="4">
        <v>76</v>
      </c>
      <c r="B47" s="11" t="str">
        <f t="shared" si="10"/>
        <v>Isapre Fundación</v>
      </c>
      <c r="C47" s="12">
        <v>12223</v>
      </c>
      <c r="D47" s="12">
        <v>12169</v>
      </c>
      <c r="E47" s="12">
        <v>12208</v>
      </c>
      <c r="F47" s="12">
        <v>12237</v>
      </c>
      <c r="G47" s="12">
        <v>12256</v>
      </c>
      <c r="H47" s="12">
        <v>11943</v>
      </c>
      <c r="I47" s="12">
        <v>12008</v>
      </c>
      <c r="J47" s="12">
        <v>12123</v>
      </c>
      <c r="K47" s="12">
        <v>12171</v>
      </c>
      <c r="L47" s="12">
        <v>12204</v>
      </c>
      <c r="M47" s="12">
        <v>12268</v>
      </c>
      <c r="N47" s="12">
        <v>12265</v>
      </c>
      <c r="O47" s="12">
        <v>12307</v>
      </c>
      <c r="P47" s="13">
        <f t="shared" si="11"/>
        <v>12179.916666666666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>
        <v>94</v>
      </c>
      <c r="B48" s="11" t="str">
        <f t="shared" si="10"/>
        <v>Cruz del Norte</v>
      </c>
      <c r="C48" s="12">
        <v>2633</v>
      </c>
      <c r="D48" s="12">
        <v>2608</v>
      </c>
      <c r="E48" s="12">
        <v>2621</v>
      </c>
      <c r="F48" s="12">
        <v>2626</v>
      </c>
      <c r="G48" s="12">
        <v>2690</v>
      </c>
      <c r="H48" s="12">
        <v>2708</v>
      </c>
      <c r="I48" s="12">
        <v>2609</v>
      </c>
      <c r="J48" s="12">
        <v>2671</v>
      </c>
      <c r="K48" s="12">
        <v>2662</v>
      </c>
      <c r="L48" s="12">
        <v>2673</v>
      </c>
      <c r="M48" s="12">
        <v>2581</v>
      </c>
      <c r="N48" s="12">
        <v>2740</v>
      </c>
      <c r="O48" s="12">
        <v>2562</v>
      </c>
      <c r="P48" s="13">
        <f t="shared" si="11"/>
        <v>2645.9166666666665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1.25">
      <c r="A49" s="4"/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11"/>
      <c r="B50" s="11" t="s">
        <v>51</v>
      </c>
      <c r="C50" s="13">
        <f aca="true" t="shared" si="12" ref="C50:O50">SUM(C43:C48)</f>
        <v>67926</v>
      </c>
      <c r="D50" s="13">
        <f t="shared" si="12"/>
        <v>67909</v>
      </c>
      <c r="E50" s="13">
        <f t="shared" si="12"/>
        <v>68049</v>
      </c>
      <c r="F50" s="13">
        <f t="shared" si="12"/>
        <v>67893</v>
      </c>
      <c r="G50" s="13">
        <f t="shared" si="12"/>
        <v>68109</v>
      </c>
      <c r="H50" s="13">
        <f t="shared" si="12"/>
        <v>67801</v>
      </c>
      <c r="I50" s="13">
        <f t="shared" si="12"/>
        <v>67784</v>
      </c>
      <c r="J50" s="13">
        <f t="shared" si="12"/>
        <v>67174</v>
      </c>
      <c r="K50" s="13">
        <f t="shared" si="12"/>
        <v>67480</v>
      </c>
      <c r="L50" s="13">
        <f t="shared" si="12"/>
        <v>67632</v>
      </c>
      <c r="M50" s="13">
        <f t="shared" si="12"/>
        <v>67006</v>
      </c>
      <c r="N50" s="13">
        <f t="shared" si="12"/>
        <v>67633</v>
      </c>
      <c r="O50" s="13">
        <f t="shared" si="12"/>
        <v>67297</v>
      </c>
      <c r="P50" s="13">
        <f>AVERAGE(D50:O50)</f>
        <v>67647.25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/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2" thickBot="1">
      <c r="A52" s="18"/>
      <c r="B52" s="100" t="s">
        <v>52</v>
      </c>
      <c r="C52" s="19">
        <f aca="true" t="shared" si="13" ref="C52:O52">C41+C50</f>
        <v>1398166</v>
      </c>
      <c r="D52" s="19">
        <f t="shared" si="13"/>
        <v>1396660</v>
      </c>
      <c r="E52" s="19">
        <f t="shared" si="13"/>
        <v>1394974</v>
      </c>
      <c r="F52" s="19">
        <f t="shared" si="13"/>
        <v>1392686</v>
      </c>
      <c r="G52" s="19">
        <f t="shared" si="13"/>
        <v>1389342</v>
      </c>
      <c r="H52" s="19">
        <f t="shared" si="13"/>
        <v>1386193</v>
      </c>
      <c r="I52" s="19">
        <f t="shared" si="13"/>
        <v>1385051</v>
      </c>
      <c r="J52" s="19">
        <f t="shared" si="13"/>
        <v>1381165</v>
      </c>
      <c r="K52" s="19">
        <f t="shared" si="13"/>
        <v>1380936</v>
      </c>
      <c r="L52" s="19">
        <f t="shared" si="13"/>
        <v>1379662</v>
      </c>
      <c r="M52" s="19">
        <f t="shared" si="13"/>
        <v>1379014</v>
      </c>
      <c r="N52" s="19">
        <f t="shared" si="13"/>
        <v>1379732</v>
      </c>
      <c r="O52" s="19">
        <f t="shared" si="13"/>
        <v>1380537</v>
      </c>
      <c r="P52" s="20">
        <f>AVERAGE(D52:O52)</f>
        <v>1385496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2:255" ht="11.25">
      <c r="B53" s="11" t="str">
        <f>+B26</f>
        <v>Fuente: Superintendencia de Salud, Archivo Maestro de Beneficiarios.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3:255" ht="11.25">
      <c r="C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153" t="s">
        <v>231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2:255" ht="13.5">
      <c r="B56" s="154" t="s">
        <v>131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2:255" ht="13.5">
      <c r="B57" s="154" t="s">
        <v>252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2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20.25" customHeight="1">
      <c r="A59" s="108" t="s">
        <v>39</v>
      </c>
      <c r="B59" s="109" t="s">
        <v>40</v>
      </c>
      <c r="C59" s="110" t="str">
        <f>+C32</f>
        <v>Dic/08</v>
      </c>
      <c r="D59" s="111" t="s">
        <v>116</v>
      </c>
      <c r="E59" s="111" t="s">
        <v>117</v>
      </c>
      <c r="F59" s="111" t="s">
        <v>118</v>
      </c>
      <c r="G59" s="111" t="s">
        <v>119</v>
      </c>
      <c r="H59" s="111" t="s">
        <v>120</v>
      </c>
      <c r="I59" s="111" t="s">
        <v>121</v>
      </c>
      <c r="J59" s="111" t="s">
        <v>122</v>
      </c>
      <c r="K59" s="111" t="s">
        <v>123</v>
      </c>
      <c r="L59" s="111" t="s">
        <v>124</v>
      </c>
      <c r="M59" s="111" t="s">
        <v>125</v>
      </c>
      <c r="N59" s="111" t="s">
        <v>126</v>
      </c>
      <c r="O59" s="111" t="s">
        <v>127</v>
      </c>
      <c r="P59" s="111" t="s">
        <v>128</v>
      </c>
      <c r="Q59" s="4"/>
      <c r="R59" s="4"/>
      <c r="S59" s="22" t="s">
        <v>132</v>
      </c>
      <c r="T59" s="22" t="s">
        <v>133</v>
      </c>
      <c r="U59" s="22" t="s">
        <v>134</v>
      </c>
      <c r="V59" s="22" t="s">
        <v>135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1.25">
      <c r="A60" s="4">
        <v>67</v>
      </c>
      <c r="B60" s="11" t="str">
        <f>+B6</f>
        <v>Colmena Golden Cross</v>
      </c>
      <c r="C60" s="13">
        <f aca="true" t="shared" si="14" ref="C60:O60">C6+C33</f>
        <v>419971</v>
      </c>
      <c r="D60" s="13">
        <f t="shared" si="14"/>
        <v>422249</v>
      </c>
      <c r="E60" s="13">
        <f t="shared" si="14"/>
        <v>422731</v>
      </c>
      <c r="F60" s="13">
        <f t="shared" si="14"/>
        <v>423778</v>
      </c>
      <c r="G60" s="13">
        <f t="shared" si="14"/>
        <v>424071</v>
      </c>
      <c r="H60" s="13">
        <f t="shared" si="14"/>
        <v>425428</v>
      </c>
      <c r="I60" s="13">
        <f t="shared" si="14"/>
        <v>428625</v>
      </c>
      <c r="J60" s="13">
        <f t="shared" si="14"/>
        <v>430607</v>
      </c>
      <c r="K60" s="13">
        <f t="shared" si="14"/>
        <v>433752</v>
      </c>
      <c r="L60" s="13">
        <f t="shared" si="14"/>
        <v>436353</v>
      </c>
      <c r="M60" s="13">
        <f t="shared" si="14"/>
        <v>439522</v>
      </c>
      <c r="N60" s="13">
        <f t="shared" si="14"/>
        <v>441760</v>
      </c>
      <c r="O60" s="13">
        <f t="shared" si="14"/>
        <v>444170</v>
      </c>
      <c r="P60" s="13">
        <f aca="true" t="shared" si="15" ref="P60:P66">AVERAGE(D60:O60)</f>
        <v>431087.1666666667</v>
      </c>
      <c r="Q60" s="4"/>
      <c r="R60" s="4"/>
      <c r="S60" s="23">
        <f aca="true" t="shared" si="16" ref="S60:S66">AVERAGE(D60:F60)</f>
        <v>422919.3333333333</v>
      </c>
      <c r="T60" s="4">
        <f aca="true" t="shared" si="17" ref="T60:T66">AVERAGE(G60:I60)</f>
        <v>426041.3333333333</v>
      </c>
      <c r="U60" s="4">
        <f aca="true" t="shared" si="18" ref="U60:U66">AVERAGE(J60:L60)</f>
        <v>433570.6666666667</v>
      </c>
      <c r="V60" s="4">
        <f aca="true" t="shared" si="19" ref="V60:V66">AVERAGE(M60:O60)</f>
        <v>441817.3333333333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1.25">
      <c r="A61" s="4">
        <v>78</v>
      </c>
      <c r="B61" s="11" t="str">
        <f aca="true" t="shared" si="20" ref="B61:B66">+B7</f>
        <v>Isapre Cruz Blanca S.A.</v>
      </c>
      <c r="C61" s="13">
        <f aca="true" t="shared" si="21" ref="C61:O61">C7+C34</f>
        <v>565144</v>
      </c>
      <c r="D61" s="13">
        <f t="shared" si="21"/>
        <v>560192</v>
      </c>
      <c r="E61" s="13">
        <f t="shared" si="21"/>
        <v>555698</v>
      </c>
      <c r="F61" s="13">
        <f t="shared" si="21"/>
        <v>552859</v>
      </c>
      <c r="G61" s="13">
        <f t="shared" si="21"/>
        <v>548648</v>
      </c>
      <c r="H61" s="13">
        <f t="shared" si="21"/>
        <v>545708</v>
      </c>
      <c r="I61" s="13">
        <f t="shared" si="21"/>
        <v>542238</v>
      </c>
      <c r="J61" s="13">
        <f t="shared" si="21"/>
        <v>538192</v>
      </c>
      <c r="K61" s="13">
        <f t="shared" si="21"/>
        <v>535094</v>
      </c>
      <c r="L61" s="13">
        <f t="shared" si="21"/>
        <v>533229</v>
      </c>
      <c r="M61" s="13">
        <f t="shared" si="21"/>
        <v>532767</v>
      </c>
      <c r="N61" s="13">
        <f t="shared" si="21"/>
        <v>532543</v>
      </c>
      <c r="O61" s="13">
        <f t="shared" si="21"/>
        <v>532695</v>
      </c>
      <c r="P61" s="13">
        <f t="shared" si="15"/>
        <v>542488.5833333334</v>
      </c>
      <c r="Q61" s="4"/>
      <c r="R61" s="4"/>
      <c r="S61" s="23">
        <f t="shared" si="16"/>
        <v>556249.6666666666</v>
      </c>
      <c r="T61" s="4">
        <f t="shared" si="17"/>
        <v>545531.3333333334</v>
      </c>
      <c r="U61" s="4">
        <f t="shared" si="18"/>
        <v>535505</v>
      </c>
      <c r="V61" s="4">
        <f t="shared" si="19"/>
        <v>532668.3333333334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1.25">
      <c r="A62" s="4">
        <v>80</v>
      </c>
      <c r="B62" s="11" t="str">
        <f t="shared" si="20"/>
        <v>Vida Tres</v>
      </c>
      <c r="C62" s="13">
        <f aca="true" t="shared" si="22" ref="C62:O62">C8+C35</f>
        <v>135632</v>
      </c>
      <c r="D62" s="13">
        <f t="shared" si="22"/>
        <v>135631</v>
      </c>
      <c r="E62" s="13">
        <f t="shared" si="22"/>
        <v>135747</v>
      </c>
      <c r="F62" s="13">
        <f t="shared" si="22"/>
        <v>135782</v>
      </c>
      <c r="G62" s="13">
        <f t="shared" si="22"/>
        <v>135681</v>
      </c>
      <c r="H62" s="13">
        <f t="shared" si="22"/>
        <v>135363</v>
      </c>
      <c r="I62" s="13">
        <f t="shared" si="22"/>
        <v>134849</v>
      </c>
      <c r="J62" s="13">
        <f t="shared" si="22"/>
        <v>134448</v>
      </c>
      <c r="K62" s="13">
        <f t="shared" si="22"/>
        <v>134093</v>
      </c>
      <c r="L62" s="13">
        <f t="shared" si="22"/>
        <v>133829</v>
      </c>
      <c r="M62" s="13">
        <f t="shared" si="22"/>
        <v>133444</v>
      </c>
      <c r="N62" s="13">
        <f t="shared" si="22"/>
        <v>133289</v>
      </c>
      <c r="O62" s="13">
        <f t="shared" si="22"/>
        <v>133358</v>
      </c>
      <c r="P62" s="13">
        <f t="shared" si="15"/>
        <v>134626.16666666666</v>
      </c>
      <c r="Q62" s="4"/>
      <c r="R62" s="4"/>
      <c r="S62" s="23">
        <f t="shared" si="16"/>
        <v>135720</v>
      </c>
      <c r="T62" s="4">
        <f t="shared" si="17"/>
        <v>135297.66666666666</v>
      </c>
      <c r="U62" s="4">
        <f t="shared" si="18"/>
        <v>134123.33333333334</v>
      </c>
      <c r="V62" s="4">
        <f t="shared" si="19"/>
        <v>133363.66666666666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1.25">
      <c r="A63" s="4">
        <v>81</v>
      </c>
      <c r="B63" s="11" t="str">
        <f t="shared" si="20"/>
        <v>Ferrosalud</v>
      </c>
      <c r="C63" s="13">
        <f aca="true" t="shared" si="23" ref="C63:O63">C9+C36</f>
        <v>18862</v>
      </c>
      <c r="D63" s="13">
        <f t="shared" si="23"/>
        <v>18317</v>
      </c>
      <c r="E63" s="13">
        <f t="shared" si="23"/>
        <v>18647</v>
      </c>
      <c r="F63" s="13">
        <f t="shared" si="23"/>
        <v>19054</v>
      </c>
      <c r="G63" s="13">
        <f t="shared" si="23"/>
        <v>19637</v>
      </c>
      <c r="H63" s="13">
        <f t="shared" si="23"/>
        <v>19995</v>
      </c>
      <c r="I63" s="13">
        <f t="shared" si="23"/>
        <v>20095</v>
      </c>
      <c r="J63" s="13">
        <f t="shared" si="23"/>
        <v>20066</v>
      </c>
      <c r="K63" s="13">
        <f t="shared" si="23"/>
        <v>19995</v>
      </c>
      <c r="L63" s="13">
        <f t="shared" si="23"/>
        <v>19989</v>
      </c>
      <c r="M63" s="13">
        <f t="shared" si="23"/>
        <v>19908</v>
      </c>
      <c r="N63" s="13">
        <f t="shared" si="23"/>
        <v>19978</v>
      </c>
      <c r="O63" s="13">
        <f t="shared" si="23"/>
        <v>20096</v>
      </c>
      <c r="P63" s="13">
        <f>AVERAGE(D63:O63)</f>
        <v>19648.083333333332</v>
      </c>
      <c r="Q63" s="4"/>
      <c r="R63" s="4"/>
      <c r="S63" s="23">
        <f>AVERAGE(D63:F63)</f>
        <v>18672.666666666668</v>
      </c>
      <c r="T63" s="4">
        <f>AVERAGE(G63:I63)</f>
        <v>19909</v>
      </c>
      <c r="U63" s="4">
        <f>AVERAGE(J63:L63)</f>
        <v>20016.666666666668</v>
      </c>
      <c r="V63" s="4">
        <f>AVERAGE(M63:O63)</f>
        <v>19994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1.25">
      <c r="A64" s="4">
        <v>88</v>
      </c>
      <c r="B64" s="11" t="str">
        <f t="shared" si="20"/>
        <v>Mas Vida</v>
      </c>
      <c r="C64" s="13">
        <f aca="true" t="shared" si="24" ref="C64:O64">C10+C37</f>
        <v>310968</v>
      </c>
      <c r="D64" s="13">
        <f t="shared" si="24"/>
        <v>314421</v>
      </c>
      <c r="E64" s="13">
        <f t="shared" si="24"/>
        <v>316397</v>
      </c>
      <c r="F64" s="13">
        <f t="shared" si="24"/>
        <v>318650</v>
      </c>
      <c r="G64" s="13">
        <f t="shared" si="24"/>
        <v>320142</v>
      </c>
      <c r="H64" s="13">
        <f t="shared" si="24"/>
        <v>322623</v>
      </c>
      <c r="I64" s="13">
        <f t="shared" si="24"/>
        <v>325438</v>
      </c>
      <c r="J64" s="13">
        <f t="shared" si="24"/>
        <v>328157</v>
      </c>
      <c r="K64" s="13">
        <f t="shared" si="24"/>
        <v>330734</v>
      </c>
      <c r="L64" s="13">
        <f t="shared" si="24"/>
        <v>332943</v>
      </c>
      <c r="M64" s="13">
        <f t="shared" si="24"/>
        <v>335277</v>
      </c>
      <c r="N64" s="13">
        <f t="shared" si="24"/>
        <v>336846</v>
      </c>
      <c r="O64" s="13">
        <f t="shared" si="24"/>
        <v>338804</v>
      </c>
      <c r="P64" s="13">
        <f t="shared" si="15"/>
        <v>326702.6666666667</v>
      </c>
      <c r="Q64" s="4"/>
      <c r="R64" s="4"/>
      <c r="S64" s="23">
        <f t="shared" si="16"/>
        <v>316489.3333333333</v>
      </c>
      <c r="T64" s="4">
        <f t="shared" si="17"/>
        <v>322734.3333333333</v>
      </c>
      <c r="U64" s="4">
        <f t="shared" si="18"/>
        <v>330611.3333333333</v>
      </c>
      <c r="V64" s="4">
        <f t="shared" si="19"/>
        <v>336975.6666666667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1.25">
      <c r="A65" s="4">
        <v>99</v>
      </c>
      <c r="B65" s="11" t="str">
        <f t="shared" si="20"/>
        <v>Isapre Banmédica</v>
      </c>
      <c r="C65" s="13">
        <f aca="true" t="shared" si="25" ref="C65:O65">C11+C38</f>
        <v>578877</v>
      </c>
      <c r="D65" s="13">
        <f t="shared" si="25"/>
        <v>578817</v>
      </c>
      <c r="E65" s="13">
        <f t="shared" si="25"/>
        <v>578179</v>
      </c>
      <c r="F65" s="13">
        <f t="shared" si="25"/>
        <v>577719</v>
      </c>
      <c r="G65" s="13">
        <f t="shared" si="25"/>
        <v>577102</v>
      </c>
      <c r="H65" s="13">
        <f t="shared" si="25"/>
        <v>576831</v>
      </c>
      <c r="I65" s="13">
        <f t="shared" si="25"/>
        <v>577433</v>
      </c>
      <c r="J65" s="13">
        <f t="shared" si="25"/>
        <v>576458</v>
      </c>
      <c r="K65" s="13">
        <f t="shared" si="25"/>
        <v>577577</v>
      </c>
      <c r="L65" s="13">
        <f t="shared" si="25"/>
        <v>579082</v>
      </c>
      <c r="M65" s="13">
        <f t="shared" si="25"/>
        <v>580230</v>
      </c>
      <c r="N65" s="13">
        <f t="shared" si="25"/>
        <v>581629</v>
      </c>
      <c r="O65" s="13">
        <f t="shared" si="25"/>
        <v>584099</v>
      </c>
      <c r="P65" s="13">
        <f t="shared" si="15"/>
        <v>578763</v>
      </c>
      <c r="Q65" s="4"/>
      <c r="R65" s="4"/>
      <c r="S65" s="23">
        <f t="shared" si="16"/>
        <v>578238.3333333334</v>
      </c>
      <c r="T65" s="4">
        <f t="shared" si="17"/>
        <v>577122</v>
      </c>
      <c r="U65" s="4">
        <f t="shared" si="18"/>
        <v>577705.6666666666</v>
      </c>
      <c r="V65" s="4">
        <f t="shared" si="19"/>
        <v>581986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1.25">
      <c r="A66" s="4">
        <v>107</v>
      </c>
      <c r="B66" s="11" t="str">
        <f t="shared" si="20"/>
        <v>Consalud S.A.</v>
      </c>
      <c r="C66" s="13">
        <f aca="true" t="shared" si="26" ref="C66:O66">C12+C39</f>
        <v>637633</v>
      </c>
      <c r="D66" s="13">
        <f t="shared" si="26"/>
        <v>635819</v>
      </c>
      <c r="E66" s="13">
        <f t="shared" si="26"/>
        <v>636159</v>
      </c>
      <c r="F66" s="13">
        <f t="shared" si="26"/>
        <v>632787</v>
      </c>
      <c r="G66" s="13">
        <f t="shared" si="26"/>
        <v>629424</v>
      </c>
      <c r="H66" s="13">
        <f t="shared" si="26"/>
        <v>627491</v>
      </c>
      <c r="I66" s="13">
        <f t="shared" si="26"/>
        <v>626161</v>
      </c>
      <c r="J66" s="13">
        <f t="shared" si="26"/>
        <v>625198</v>
      </c>
      <c r="K66" s="13">
        <f t="shared" si="26"/>
        <v>623044</v>
      </c>
      <c r="L66" s="13">
        <f t="shared" si="26"/>
        <v>618312</v>
      </c>
      <c r="M66" s="13">
        <f t="shared" si="26"/>
        <v>614190</v>
      </c>
      <c r="N66" s="13">
        <f t="shared" si="26"/>
        <v>611651</v>
      </c>
      <c r="O66" s="13">
        <f t="shared" si="26"/>
        <v>610241</v>
      </c>
      <c r="P66" s="13">
        <f t="shared" si="15"/>
        <v>624206.4166666666</v>
      </c>
      <c r="Q66" s="4"/>
      <c r="R66" s="4"/>
      <c r="S66" s="23">
        <f t="shared" si="16"/>
        <v>634921.6666666666</v>
      </c>
      <c r="T66" s="4">
        <f t="shared" si="17"/>
        <v>627692</v>
      </c>
      <c r="U66" s="4">
        <f t="shared" si="18"/>
        <v>622184.6666666666</v>
      </c>
      <c r="V66" s="4">
        <f t="shared" si="19"/>
        <v>612027.3333333334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1.25">
      <c r="A67" s="4"/>
      <c r="B67" s="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2:255" ht="11.25">
      <c r="B68" s="11" t="s">
        <v>45</v>
      </c>
      <c r="C68" s="13">
        <f aca="true" t="shared" si="27" ref="C68:O68">SUM(C60:C67)</f>
        <v>2667087</v>
      </c>
      <c r="D68" s="13">
        <f t="shared" si="27"/>
        <v>2665446</v>
      </c>
      <c r="E68" s="13">
        <f t="shared" si="27"/>
        <v>2663558</v>
      </c>
      <c r="F68" s="13">
        <f t="shared" si="27"/>
        <v>2660629</v>
      </c>
      <c r="G68" s="13">
        <f t="shared" si="27"/>
        <v>2654705</v>
      </c>
      <c r="H68" s="13">
        <f t="shared" si="27"/>
        <v>2653439</v>
      </c>
      <c r="I68" s="13">
        <f t="shared" si="27"/>
        <v>2654839</v>
      </c>
      <c r="J68" s="13">
        <f t="shared" si="27"/>
        <v>2653126</v>
      </c>
      <c r="K68" s="13">
        <f t="shared" si="27"/>
        <v>2654289</v>
      </c>
      <c r="L68" s="13">
        <f t="shared" si="27"/>
        <v>2653737</v>
      </c>
      <c r="M68" s="13">
        <f t="shared" si="27"/>
        <v>2655338</v>
      </c>
      <c r="N68" s="13">
        <f t="shared" si="27"/>
        <v>2657696</v>
      </c>
      <c r="O68" s="13">
        <f t="shared" si="27"/>
        <v>2663463</v>
      </c>
      <c r="P68" s="13">
        <f>AVERAGE(D68:O68)</f>
        <v>2657522.0833333335</v>
      </c>
      <c r="Q68" s="4"/>
      <c r="R68" s="4"/>
      <c r="S68" s="23">
        <f>AVERAGE(D68:F68)</f>
        <v>2663211</v>
      </c>
      <c r="T68" s="4">
        <f>AVERAGE(G68:I68)</f>
        <v>2654327.6666666665</v>
      </c>
      <c r="U68" s="4">
        <f>AVERAGE(J68:L68)</f>
        <v>2653717.3333333335</v>
      </c>
      <c r="V68" s="4">
        <f>AVERAGE(M68:O68)</f>
        <v>2658832.3333333335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1.25">
      <c r="A69" s="4"/>
      <c r="B69" s="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1.25">
      <c r="A70" s="4">
        <v>62</v>
      </c>
      <c r="B70" s="11" t="str">
        <f aca="true" t="shared" si="28" ref="B70:B75">+B16</f>
        <v>San Lorenzo</v>
      </c>
      <c r="C70" s="13">
        <f aca="true" t="shared" si="29" ref="C70:O70">C16+C43</f>
        <v>4987</v>
      </c>
      <c r="D70" s="13">
        <f t="shared" si="29"/>
        <v>4883</v>
      </c>
      <c r="E70" s="13">
        <f t="shared" si="29"/>
        <v>4866</v>
      </c>
      <c r="F70" s="13">
        <f t="shared" si="29"/>
        <v>4883</v>
      </c>
      <c r="G70" s="13">
        <f t="shared" si="29"/>
        <v>4765</v>
      </c>
      <c r="H70" s="13">
        <f t="shared" si="29"/>
        <v>4766</v>
      </c>
      <c r="I70" s="13">
        <f t="shared" si="29"/>
        <v>4778</v>
      </c>
      <c r="J70" s="13">
        <f t="shared" si="29"/>
        <v>4761</v>
      </c>
      <c r="K70" s="13">
        <f t="shared" si="29"/>
        <v>4763</v>
      </c>
      <c r="L70" s="13">
        <f t="shared" si="29"/>
        <v>4665</v>
      </c>
      <c r="M70" s="13">
        <f t="shared" si="29"/>
        <v>4707</v>
      </c>
      <c r="N70" s="13">
        <f t="shared" si="29"/>
        <v>4720</v>
      </c>
      <c r="O70" s="13">
        <f t="shared" si="29"/>
        <v>4728</v>
      </c>
      <c r="P70" s="13">
        <f aca="true" t="shared" si="30" ref="P70:P75">AVERAGE(D70:O70)</f>
        <v>4773.75</v>
      </c>
      <c r="Q70" s="4"/>
      <c r="R70" s="4"/>
      <c r="S70" s="23">
        <f aca="true" t="shared" si="31" ref="S70:S75">AVERAGE(D70:F70)</f>
        <v>4877.333333333333</v>
      </c>
      <c r="T70" s="4">
        <f aca="true" t="shared" si="32" ref="T70:T75">AVERAGE(G70:I70)</f>
        <v>4769.666666666667</v>
      </c>
      <c r="U70" s="4">
        <f aca="true" t="shared" si="33" ref="U70:U75">AVERAGE(J70:L70)</f>
        <v>4729.666666666667</v>
      </c>
      <c r="V70" s="4">
        <f aca="true" t="shared" si="34" ref="V70:V75">AVERAGE(M70:O70)</f>
        <v>4718.333333333333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1.25">
      <c r="A71" s="4">
        <v>63</v>
      </c>
      <c r="B71" s="11" t="str">
        <f t="shared" si="28"/>
        <v>Fusat Ltda.</v>
      </c>
      <c r="C71" s="13">
        <f aca="true" t="shared" si="35" ref="C71:O71">C17+C44</f>
        <v>34778</v>
      </c>
      <c r="D71" s="13">
        <f t="shared" si="35"/>
        <v>34767</v>
      </c>
      <c r="E71" s="13">
        <f t="shared" si="35"/>
        <v>34685</v>
      </c>
      <c r="F71" s="13">
        <f t="shared" si="35"/>
        <v>34135</v>
      </c>
      <c r="G71" s="13">
        <f t="shared" si="35"/>
        <v>34256</v>
      </c>
      <c r="H71" s="13">
        <f t="shared" si="35"/>
        <v>34095</v>
      </c>
      <c r="I71" s="13">
        <f t="shared" si="35"/>
        <v>34017</v>
      </c>
      <c r="J71" s="13">
        <f t="shared" si="35"/>
        <v>33650</v>
      </c>
      <c r="K71" s="13">
        <f t="shared" si="35"/>
        <v>33757</v>
      </c>
      <c r="L71" s="13">
        <f t="shared" si="35"/>
        <v>33859</v>
      </c>
      <c r="M71" s="13">
        <f t="shared" si="35"/>
        <v>33795</v>
      </c>
      <c r="N71" s="13">
        <f t="shared" si="35"/>
        <v>33864</v>
      </c>
      <c r="O71" s="13">
        <f t="shared" si="35"/>
        <v>33638</v>
      </c>
      <c r="P71" s="13">
        <f t="shared" si="30"/>
        <v>34043.166666666664</v>
      </c>
      <c r="Q71" s="4"/>
      <c r="R71" s="4"/>
      <c r="S71" s="23">
        <f t="shared" si="31"/>
        <v>34529</v>
      </c>
      <c r="T71" s="4">
        <f t="shared" si="32"/>
        <v>34122.666666666664</v>
      </c>
      <c r="U71" s="4">
        <f t="shared" si="33"/>
        <v>33755.333333333336</v>
      </c>
      <c r="V71" s="4">
        <f t="shared" si="34"/>
        <v>33765.666666666664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1.25">
      <c r="A72" s="4">
        <v>65</v>
      </c>
      <c r="B72" s="11" t="str">
        <f t="shared" si="28"/>
        <v>Chuquicamata</v>
      </c>
      <c r="C72" s="13">
        <f aca="true" t="shared" si="36" ref="C72:O72">C18+C45</f>
        <v>37234</v>
      </c>
      <c r="D72" s="13">
        <f t="shared" si="36"/>
        <v>37408</v>
      </c>
      <c r="E72" s="13">
        <f t="shared" si="36"/>
        <v>37569</v>
      </c>
      <c r="F72" s="13">
        <f t="shared" si="36"/>
        <v>37917</v>
      </c>
      <c r="G72" s="13">
        <f t="shared" si="36"/>
        <v>38034</v>
      </c>
      <c r="H72" s="13">
        <f t="shared" si="36"/>
        <v>38045</v>
      </c>
      <c r="I72" s="13">
        <f t="shared" si="36"/>
        <v>38090</v>
      </c>
      <c r="J72" s="13">
        <f t="shared" si="36"/>
        <v>37685</v>
      </c>
      <c r="K72" s="13">
        <f t="shared" si="36"/>
        <v>37845</v>
      </c>
      <c r="L72" s="13">
        <f t="shared" si="36"/>
        <v>37906</v>
      </c>
      <c r="M72" s="13">
        <f t="shared" si="36"/>
        <v>37312</v>
      </c>
      <c r="N72" s="13">
        <f t="shared" si="36"/>
        <v>37707</v>
      </c>
      <c r="O72" s="13">
        <f t="shared" si="36"/>
        <v>37789</v>
      </c>
      <c r="P72" s="13">
        <f t="shared" si="30"/>
        <v>37775.583333333336</v>
      </c>
      <c r="Q72" s="4"/>
      <c r="R72" s="4"/>
      <c r="S72" s="23">
        <f t="shared" si="31"/>
        <v>37631.333333333336</v>
      </c>
      <c r="T72" s="4">
        <f t="shared" si="32"/>
        <v>38056.333333333336</v>
      </c>
      <c r="U72" s="4">
        <f t="shared" si="33"/>
        <v>37812</v>
      </c>
      <c r="V72" s="4">
        <f t="shared" si="34"/>
        <v>37602.666666666664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1.25">
      <c r="A73" s="4">
        <v>68</v>
      </c>
      <c r="B73" s="11" t="str">
        <f t="shared" si="28"/>
        <v>Río Blanco</v>
      </c>
      <c r="C73" s="13">
        <f aca="true" t="shared" si="37" ref="C73:O73">C19+C46</f>
        <v>6471</v>
      </c>
      <c r="D73" s="13">
        <f t="shared" si="37"/>
        <v>6450</v>
      </c>
      <c r="E73" s="13">
        <f t="shared" si="37"/>
        <v>6448</v>
      </c>
      <c r="F73" s="13">
        <f t="shared" si="37"/>
        <v>6460</v>
      </c>
      <c r="G73" s="13">
        <f t="shared" si="37"/>
        <v>6465</v>
      </c>
      <c r="H73" s="13">
        <f t="shared" si="37"/>
        <v>6490</v>
      </c>
      <c r="I73" s="13">
        <f t="shared" si="37"/>
        <v>6451</v>
      </c>
      <c r="J73" s="13">
        <f t="shared" si="37"/>
        <v>6460</v>
      </c>
      <c r="K73" s="13">
        <f t="shared" si="37"/>
        <v>6471</v>
      </c>
      <c r="L73" s="13">
        <f t="shared" si="37"/>
        <v>6586</v>
      </c>
      <c r="M73" s="13">
        <f t="shared" si="37"/>
        <v>6611</v>
      </c>
      <c r="N73" s="13">
        <f t="shared" si="37"/>
        <v>6634</v>
      </c>
      <c r="O73" s="13">
        <f t="shared" si="37"/>
        <v>6566</v>
      </c>
      <c r="P73" s="13">
        <f t="shared" si="30"/>
        <v>6507.666666666667</v>
      </c>
      <c r="Q73" s="4"/>
      <c r="R73" s="4"/>
      <c r="S73" s="23">
        <f t="shared" si="31"/>
        <v>6452.666666666667</v>
      </c>
      <c r="T73" s="4">
        <f t="shared" si="32"/>
        <v>6468.666666666667</v>
      </c>
      <c r="U73" s="4">
        <f t="shared" si="33"/>
        <v>6505.666666666667</v>
      </c>
      <c r="V73" s="4">
        <f t="shared" si="34"/>
        <v>6603.666666666667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1.25">
      <c r="A74" s="4">
        <v>76</v>
      </c>
      <c r="B74" s="11" t="str">
        <f t="shared" si="28"/>
        <v>Isapre Fundación</v>
      </c>
      <c r="C74" s="13">
        <f aca="true" t="shared" si="38" ref="C74:O74">C20+C47</f>
        <v>25866</v>
      </c>
      <c r="D74" s="13">
        <f t="shared" si="38"/>
        <v>25862</v>
      </c>
      <c r="E74" s="13">
        <f t="shared" si="38"/>
        <v>25937</v>
      </c>
      <c r="F74" s="13">
        <f t="shared" si="38"/>
        <v>26003</v>
      </c>
      <c r="G74" s="13">
        <f t="shared" si="38"/>
        <v>26047</v>
      </c>
      <c r="H74" s="13">
        <f t="shared" si="38"/>
        <v>25788</v>
      </c>
      <c r="I74" s="13">
        <f t="shared" si="38"/>
        <v>25923</v>
      </c>
      <c r="J74" s="13">
        <f t="shared" si="38"/>
        <v>26084</v>
      </c>
      <c r="K74" s="13">
        <f t="shared" si="38"/>
        <v>26136</v>
      </c>
      <c r="L74" s="13">
        <f t="shared" si="38"/>
        <v>26240</v>
      </c>
      <c r="M74" s="13">
        <f t="shared" si="38"/>
        <v>26355</v>
      </c>
      <c r="N74" s="13">
        <f t="shared" si="38"/>
        <v>26379</v>
      </c>
      <c r="O74" s="13">
        <f t="shared" si="38"/>
        <v>26455</v>
      </c>
      <c r="P74" s="13">
        <f t="shared" si="30"/>
        <v>26100.75</v>
      </c>
      <c r="Q74" s="4"/>
      <c r="R74" s="4"/>
      <c r="S74" s="23">
        <f t="shared" si="31"/>
        <v>25934</v>
      </c>
      <c r="T74" s="4">
        <f t="shared" si="32"/>
        <v>25919.333333333332</v>
      </c>
      <c r="U74" s="4">
        <f t="shared" si="33"/>
        <v>26153.333333333332</v>
      </c>
      <c r="V74" s="4">
        <f t="shared" si="34"/>
        <v>26396.333333333332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1.25">
      <c r="A75" s="4">
        <v>94</v>
      </c>
      <c r="B75" s="11" t="str">
        <f t="shared" si="28"/>
        <v>Cruz del Norte</v>
      </c>
      <c r="C75" s="13">
        <f aca="true" t="shared" si="39" ref="C75:O75">C21+C48</f>
        <v>3973</v>
      </c>
      <c r="D75" s="13">
        <f t="shared" si="39"/>
        <v>3953</v>
      </c>
      <c r="E75" s="13">
        <f t="shared" si="39"/>
        <v>3967</v>
      </c>
      <c r="F75" s="13">
        <f t="shared" si="39"/>
        <v>3973</v>
      </c>
      <c r="G75" s="13">
        <f t="shared" si="39"/>
        <v>4041</v>
      </c>
      <c r="H75" s="13">
        <f t="shared" si="39"/>
        <v>4062</v>
      </c>
      <c r="I75" s="13">
        <f t="shared" si="39"/>
        <v>3969</v>
      </c>
      <c r="J75" s="13">
        <f t="shared" si="39"/>
        <v>4037</v>
      </c>
      <c r="K75" s="13">
        <f t="shared" si="39"/>
        <v>4034</v>
      </c>
      <c r="L75" s="13">
        <f t="shared" si="39"/>
        <v>4052</v>
      </c>
      <c r="M75" s="13">
        <f t="shared" si="39"/>
        <v>3960</v>
      </c>
      <c r="N75" s="13">
        <f t="shared" si="39"/>
        <v>4122</v>
      </c>
      <c r="O75" s="13">
        <f t="shared" si="39"/>
        <v>3933</v>
      </c>
      <c r="P75" s="13">
        <f t="shared" si="30"/>
        <v>4008.5833333333335</v>
      </c>
      <c r="Q75" s="4"/>
      <c r="R75" s="4"/>
      <c r="S75" s="23">
        <f t="shared" si="31"/>
        <v>3964.3333333333335</v>
      </c>
      <c r="T75" s="4">
        <f t="shared" si="32"/>
        <v>4024</v>
      </c>
      <c r="U75" s="4">
        <f t="shared" si="33"/>
        <v>4041</v>
      </c>
      <c r="V75" s="4">
        <f t="shared" si="34"/>
        <v>4005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1.25">
      <c r="A76" s="4"/>
      <c r="B76" s="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1.25">
      <c r="A77" s="11"/>
      <c r="B77" s="11" t="s">
        <v>51</v>
      </c>
      <c r="C77" s="13">
        <f aca="true" t="shared" si="40" ref="C77:O77">SUM(C70:C75)</f>
        <v>113309</v>
      </c>
      <c r="D77" s="13">
        <f t="shared" si="40"/>
        <v>113323</v>
      </c>
      <c r="E77" s="13">
        <f t="shared" si="40"/>
        <v>113472</v>
      </c>
      <c r="F77" s="13">
        <f t="shared" si="40"/>
        <v>113371</v>
      </c>
      <c r="G77" s="13">
        <f t="shared" si="40"/>
        <v>113608</v>
      </c>
      <c r="H77" s="13">
        <f t="shared" si="40"/>
        <v>113246</v>
      </c>
      <c r="I77" s="13">
        <f t="shared" si="40"/>
        <v>113228</v>
      </c>
      <c r="J77" s="13">
        <f t="shared" si="40"/>
        <v>112677</v>
      </c>
      <c r="K77" s="13">
        <f t="shared" si="40"/>
        <v>113006</v>
      </c>
      <c r="L77" s="13">
        <f t="shared" si="40"/>
        <v>113308</v>
      </c>
      <c r="M77" s="13">
        <f t="shared" si="40"/>
        <v>112740</v>
      </c>
      <c r="N77" s="13">
        <f t="shared" si="40"/>
        <v>113426</v>
      </c>
      <c r="O77" s="13">
        <f t="shared" si="40"/>
        <v>113109</v>
      </c>
      <c r="P77" s="13">
        <f>AVERAGE(D77:O77)</f>
        <v>113209.5</v>
      </c>
      <c r="Q77" s="4"/>
      <c r="R77" s="4"/>
      <c r="S77" s="23">
        <f>AVERAGE(D77:F77)</f>
        <v>113388.66666666667</v>
      </c>
      <c r="T77" s="4">
        <f>AVERAGE(G77:I77)</f>
        <v>113360.66666666667</v>
      </c>
      <c r="U77" s="4">
        <f>AVERAGE(J77:L77)</f>
        <v>112997</v>
      </c>
      <c r="V77" s="4">
        <f>AVERAGE(M77:O77)</f>
        <v>113091.66666666667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1.25">
      <c r="A78" s="4"/>
      <c r="B78" s="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2" thickBot="1">
      <c r="A79" s="18"/>
      <c r="B79" s="100" t="s">
        <v>52</v>
      </c>
      <c r="C79" s="19">
        <f aca="true" t="shared" si="41" ref="C79:O79">C68+C77</f>
        <v>2780396</v>
      </c>
      <c r="D79" s="19">
        <f t="shared" si="41"/>
        <v>2778769</v>
      </c>
      <c r="E79" s="19">
        <f t="shared" si="41"/>
        <v>2777030</v>
      </c>
      <c r="F79" s="19">
        <f t="shared" si="41"/>
        <v>2774000</v>
      </c>
      <c r="G79" s="19">
        <f t="shared" si="41"/>
        <v>2768313</v>
      </c>
      <c r="H79" s="19">
        <f t="shared" si="41"/>
        <v>2766685</v>
      </c>
      <c r="I79" s="19">
        <f t="shared" si="41"/>
        <v>2768067</v>
      </c>
      <c r="J79" s="19">
        <f t="shared" si="41"/>
        <v>2765803</v>
      </c>
      <c r="K79" s="19">
        <f t="shared" si="41"/>
        <v>2767295</v>
      </c>
      <c r="L79" s="19">
        <f t="shared" si="41"/>
        <v>2767045</v>
      </c>
      <c r="M79" s="19">
        <f t="shared" si="41"/>
        <v>2768078</v>
      </c>
      <c r="N79" s="19">
        <f t="shared" si="41"/>
        <v>2771122</v>
      </c>
      <c r="O79" s="19">
        <f t="shared" si="41"/>
        <v>2776572</v>
      </c>
      <c r="P79" s="20">
        <f>AVERAGE(D79:O79)</f>
        <v>2770731.5833333335</v>
      </c>
      <c r="Q79" s="4"/>
      <c r="R79" s="4"/>
      <c r="S79" s="23">
        <f>AVERAGE(D79:F79)</f>
        <v>2776599.6666666665</v>
      </c>
      <c r="T79" s="4">
        <f>AVERAGE(G79:I79)</f>
        <v>2767688.3333333335</v>
      </c>
      <c r="U79" s="4">
        <f>AVERAGE(J79:L79)</f>
        <v>2766714.3333333335</v>
      </c>
      <c r="V79" s="4">
        <f>AVERAGE(M79:O79)</f>
        <v>2771924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2:255" ht="11.25">
      <c r="B80" s="11" t="str">
        <f>+B26</f>
        <v>Fuente: Superintendencia de Salud, Archivo Maestro de Beneficiarios.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3:255" ht="11.25">
      <c r="C81" s="1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16" ht="15">
      <c r="A82" s="153" t="s">
        <v>231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</sheetData>
  <sheetProtection/>
  <mergeCells count="10">
    <mergeCell ref="A82:P82"/>
    <mergeCell ref="A1:P1"/>
    <mergeCell ref="A28:P28"/>
    <mergeCell ref="A55:P55"/>
    <mergeCell ref="B56:P56"/>
    <mergeCell ref="B57:P57"/>
    <mergeCell ref="B2:P2"/>
    <mergeCell ref="B3:P3"/>
    <mergeCell ref="B29:P29"/>
    <mergeCell ref="B30:P30"/>
  </mergeCells>
  <hyperlinks>
    <hyperlink ref="A1" location="Indice!A1" display="Volver"/>
    <hyperlink ref="A28" location="Indice!A1" display="Volver"/>
    <hyperlink ref="A55" location="Indice!A1" display="Volver"/>
    <hyperlink ref="A8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2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16384" width="0" style="1" hidden="1" customWidth="1"/>
  </cols>
  <sheetData>
    <row r="1" spans="1:11" ht="15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2:30" ht="13.5">
      <c r="B2" s="154" t="s">
        <v>169</v>
      </c>
      <c r="C2" s="154"/>
      <c r="D2" s="154"/>
      <c r="E2" s="154"/>
      <c r="F2" s="154"/>
      <c r="G2" s="154"/>
      <c r="H2" s="154"/>
      <c r="I2" s="154"/>
      <c r="J2" s="154"/>
      <c r="K2" s="154"/>
      <c r="L2" s="21"/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3.5">
      <c r="B3" s="154" t="s">
        <v>170</v>
      </c>
      <c r="C3" s="154"/>
      <c r="D3" s="154"/>
      <c r="E3" s="154"/>
      <c r="F3" s="154"/>
      <c r="G3" s="154"/>
      <c r="H3" s="154"/>
      <c r="I3" s="154"/>
      <c r="J3" s="154"/>
      <c r="K3" s="154"/>
      <c r="L3" s="21"/>
      <c r="M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3.5">
      <c r="B4" s="154" t="s">
        <v>171</v>
      </c>
      <c r="C4" s="154"/>
      <c r="D4" s="154"/>
      <c r="E4" s="154"/>
      <c r="F4" s="154"/>
      <c r="G4" s="154"/>
      <c r="H4" s="154"/>
      <c r="I4" s="154"/>
      <c r="J4" s="154"/>
      <c r="K4" s="154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" thickBo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1.25">
      <c r="A6" s="112" t="s">
        <v>1</v>
      </c>
      <c r="B6" s="112" t="s">
        <v>1</v>
      </c>
      <c r="C6" s="113" t="s">
        <v>172</v>
      </c>
      <c r="D6" s="113"/>
      <c r="E6" s="113"/>
      <c r="F6" s="113"/>
      <c r="G6" s="114"/>
      <c r="H6" s="113" t="s">
        <v>173</v>
      </c>
      <c r="I6" s="113"/>
      <c r="J6" s="113"/>
      <c r="K6" s="113"/>
      <c r="L6" s="21"/>
      <c r="M6" s="21"/>
      <c r="N6" s="21"/>
      <c r="O6" s="93"/>
      <c r="P6" s="93"/>
      <c r="Q6" s="93"/>
      <c r="R6" s="9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1.25">
      <c r="A7" s="115"/>
      <c r="B7" s="115"/>
      <c r="C7" s="116" t="str">
        <f>+'Cartera vigente por mes'!O5</f>
        <v>Dic.</v>
      </c>
      <c r="D7" s="116" t="str">
        <f>+C7</f>
        <v>Dic.</v>
      </c>
      <c r="E7" s="117" t="s">
        <v>174</v>
      </c>
      <c r="F7" s="117"/>
      <c r="G7" s="118" t="s">
        <v>1</v>
      </c>
      <c r="H7" s="116" t="str">
        <f>+C7</f>
        <v>Dic.</v>
      </c>
      <c r="I7" s="116" t="str">
        <f>+D7</f>
        <v>Dic.</v>
      </c>
      <c r="J7" s="117" t="s">
        <v>174</v>
      </c>
      <c r="K7" s="117"/>
      <c r="L7" s="47" t="s">
        <v>1</v>
      </c>
      <c r="M7" s="93"/>
      <c r="N7" s="93"/>
      <c r="O7" s="94"/>
      <c r="P7" s="94"/>
      <c r="Q7" s="94"/>
      <c r="R7" s="9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1.25">
      <c r="A8" s="119" t="s">
        <v>39</v>
      </c>
      <c r="B8" s="120" t="s">
        <v>40</v>
      </c>
      <c r="C8" s="121">
        <v>2008</v>
      </c>
      <c r="D8" s="121">
        <v>2009</v>
      </c>
      <c r="E8" s="121" t="s">
        <v>232</v>
      </c>
      <c r="F8" s="121" t="s">
        <v>233</v>
      </c>
      <c r="G8" s="122"/>
      <c r="H8" s="121">
        <f>+C8</f>
        <v>2008</v>
      </c>
      <c r="I8" s="121">
        <f>+D8</f>
        <v>2009</v>
      </c>
      <c r="J8" s="121" t="str">
        <f>+E8</f>
        <v>Número</v>
      </c>
      <c r="K8" s="121" t="str">
        <f>+F8</f>
        <v>Porcentaje</v>
      </c>
      <c r="L8" s="21"/>
      <c r="M8" s="21"/>
      <c r="N8" s="21"/>
      <c r="O8" s="94"/>
      <c r="P8" s="94"/>
      <c r="Q8" s="94"/>
      <c r="R8" s="94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1.25">
      <c r="A9" s="8" t="s">
        <v>175</v>
      </c>
      <c r="B9" s="11" t="str">
        <f>+'Cartera vigente por mes'!B6</f>
        <v>Colmena Golden Cross</v>
      </c>
      <c r="C9" s="12">
        <f>+'Cartera vigente por mes'!C6</f>
        <v>210518</v>
      </c>
      <c r="D9" s="23">
        <f>+'Cartera vigente por mes'!O6</f>
        <v>226218</v>
      </c>
      <c r="E9" s="26">
        <f aca="true" t="shared" si="0" ref="E9:E15">D9-C9</f>
        <v>15700</v>
      </c>
      <c r="F9" s="82">
        <f aca="true" t="shared" si="1" ref="F9:F15">E9/C9</f>
        <v>0.07457794582886024</v>
      </c>
      <c r="G9" s="26"/>
      <c r="H9" s="23">
        <f>+'Cartera vigente por mes'!C60</f>
        <v>419971</v>
      </c>
      <c r="I9" s="23">
        <f>+'Cartera vigente por mes'!O60</f>
        <v>444170</v>
      </c>
      <c r="J9" s="26">
        <f aca="true" t="shared" si="2" ref="J9:J15">I9-H9</f>
        <v>24199</v>
      </c>
      <c r="K9" s="82">
        <f aca="true" t="shared" si="3" ref="K9:K15">J9/H9</f>
        <v>0.057620645235028134</v>
      </c>
      <c r="L9" s="4"/>
      <c r="M9" s="55">
        <f aca="true" t="shared" si="4" ref="M9:M15">+I9/D9</f>
        <v>1.9634600252853442</v>
      </c>
      <c r="N9" s="21"/>
      <c r="O9" s="95"/>
      <c r="P9" s="95"/>
      <c r="Q9" s="95"/>
      <c r="R9" s="9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1.25">
      <c r="A10" s="8" t="s">
        <v>176</v>
      </c>
      <c r="B10" s="11" t="str">
        <f>+'Cartera vigente por mes'!B7</f>
        <v>Isapre Cruz Blanca S.A.</v>
      </c>
      <c r="C10" s="12">
        <f>+'Cartera vigente por mes'!C7</f>
        <v>285026</v>
      </c>
      <c r="D10" s="23">
        <f>+'Cartera vigente por mes'!O7</f>
        <v>270399</v>
      </c>
      <c r="E10" s="26">
        <f t="shared" si="0"/>
        <v>-14627</v>
      </c>
      <c r="F10" s="82">
        <f t="shared" si="1"/>
        <v>-0.05131812536400188</v>
      </c>
      <c r="G10" s="26"/>
      <c r="H10" s="23">
        <f>+'Cartera vigente por mes'!C61</f>
        <v>565144</v>
      </c>
      <c r="I10" s="23">
        <f>+'Cartera vigente por mes'!O61</f>
        <v>532695</v>
      </c>
      <c r="J10" s="26">
        <f t="shared" si="2"/>
        <v>-32449</v>
      </c>
      <c r="K10" s="82">
        <f t="shared" si="3"/>
        <v>-0.057417224636552806</v>
      </c>
      <c r="L10" s="4"/>
      <c r="M10" s="55">
        <f t="shared" si="4"/>
        <v>1.970033173199605</v>
      </c>
      <c r="N10" s="21"/>
      <c r="O10" s="95"/>
      <c r="P10" s="95"/>
      <c r="Q10" s="95"/>
      <c r="R10" s="9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1.25">
      <c r="A11" s="8" t="s">
        <v>177</v>
      </c>
      <c r="B11" s="11" t="str">
        <f>+'Cartera vigente por mes'!B8</f>
        <v>Vida Tres</v>
      </c>
      <c r="C11" s="12">
        <f>+'Cartera vigente por mes'!C8</f>
        <v>69727</v>
      </c>
      <c r="D11" s="23">
        <f>+'Cartera vigente por mes'!O8</f>
        <v>68736</v>
      </c>
      <c r="E11" s="26">
        <f t="shared" si="0"/>
        <v>-991</v>
      </c>
      <c r="F11" s="82">
        <f t="shared" si="1"/>
        <v>-0.014212571887504123</v>
      </c>
      <c r="G11" s="26"/>
      <c r="H11" s="23">
        <f>+'Cartera vigente por mes'!C62</f>
        <v>135632</v>
      </c>
      <c r="I11" s="23">
        <f>+'Cartera vigente por mes'!O62</f>
        <v>133358</v>
      </c>
      <c r="J11" s="26">
        <f t="shared" si="2"/>
        <v>-2274</v>
      </c>
      <c r="K11" s="82">
        <f t="shared" si="3"/>
        <v>-0.01676595493688805</v>
      </c>
      <c r="L11" s="4"/>
      <c r="M11" s="55">
        <f t="shared" si="4"/>
        <v>1.9401478119180633</v>
      </c>
      <c r="N11" s="21"/>
      <c r="O11" s="95"/>
      <c r="P11" s="95"/>
      <c r="Q11" s="95"/>
      <c r="R11" s="9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1.25">
      <c r="A12" s="8">
        <v>81</v>
      </c>
      <c r="B12" s="11" t="str">
        <f>+'Cartera vigente por mes'!B9</f>
        <v>Ferrosalud</v>
      </c>
      <c r="C12" s="12">
        <f>+'Cartera vigente por mes'!C9</f>
        <v>9796</v>
      </c>
      <c r="D12" s="23">
        <f>+'Cartera vigente por mes'!O9</f>
        <v>12065</v>
      </c>
      <c r="E12" s="26">
        <f>D12-C12</f>
        <v>2269</v>
      </c>
      <c r="F12" s="82">
        <f>E12/C12</f>
        <v>0.23162515312372398</v>
      </c>
      <c r="G12" s="26"/>
      <c r="H12" s="23">
        <f>+'Cartera vigente por mes'!C63</f>
        <v>18862</v>
      </c>
      <c r="I12" s="23">
        <f>+'Cartera vigente por mes'!O63</f>
        <v>20096</v>
      </c>
      <c r="J12" s="26">
        <f>I12-H12</f>
        <v>1234</v>
      </c>
      <c r="K12" s="82">
        <f>J12/H12</f>
        <v>0.06542254267840102</v>
      </c>
      <c r="L12" s="4"/>
      <c r="M12" s="55">
        <f>+I12/D12</f>
        <v>1.6656444260256942</v>
      </c>
      <c r="N12" s="4"/>
      <c r="O12" s="95"/>
      <c r="P12" s="95"/>
      <c r="Q12" s="95"/>
      <c r="R12" s="9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1.25">
      <c r="A13" s="8" t="s">
        <v>178</v>
      </c>
      <c r="B13" s="11" t="str">
        <f>+'Cartera vigente por mes'!B10</f>
        <v>Mas Vida</v>
      </c>
      <c r="C13" s="12">
        <f>+'Cartera vigente por mes'!C10</f>
        <v>158407</v>
      </c>
      <c r="D13" s="23">
        <f>+'Cartera vigente por mes'!O10</f>
        <v>173134</v>
      </c>
      <c r="E13" s="26">
        <f t="shared" si="0"/>
        <v>14727</v>
      </c>
      <c r="F13" s="82">
        <f t="shared" si="1"/>
        <v>0.09296937635331771</v>
      </c>
      <c r="G13" s="26"/>
      <c r="H13" s="23">
        <f>+'Cartera vigente por mes'!C64</f>
        <v>310968</v>
      </c>
      <c r="I13" s="23">
        <f>+'Cartera vigente por mes'!O64</f>
        <v>338804</v>
      </c>
      <c r="J13" s="26">
        <f t="shared" si="2"/>
        <v>27836</v>
      </c>
      <c r="K13" s="82">
        <f t="shared" si="3"/>
        <v>0.08951403359831236</v>
      </c>
      <c r="L13" s="4"/>
      <c r="M13" s="55">
        <f t="shared" si="4"/>
        <v>1.9568888837547795</v>
      </c>
      <c r="N13" s="21"/>
      <c r="O13" s="95"/>
      <c r="P13" s="95"/>
      <c r="Q13" s="95"/>
      <c r="R13" s="9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>
      <c r="A14" s="8" t="s">
        <v>179</v>
      </c>
      <c r="B14" s="11" t="str">
        <f>+'Cartera vigente por mes'!B11</f>
        <v>Isapre Banmédica</v>
      </c>
      <c r="C14" s="12">
        <f>+'Cartera vigente por mes'!C11</f>
        <v>294487</v>
      </c>
      <c r="D14" s="23">
        <f>+'Cartera vigente por mes'!O11</f>
        <v>298611</v>
      </c>
      <c r="E14" s="26">
        <f t="shared" si="0"/>
        <v>4124</v>
      </c>
      <c r="F14" s="82">
        <f t="shared" si="1"/>
        <v>0.014004013759520794</v>
      </c>
      <c r="G14" s="26"/>
      <c r="H14" s="23">
        <f>+'Cartera vigente por mes'!C65</f>
        <v>578877</v>
      </c>
      <c r="I14" s="23">
        <f>+'Cartera vigente por mes'!O65</f>
        <v>584099</v>
      </c>
      <c r="J14" s="26">
        <f t="shared" si="2"/>
        <v>5222</v>
      </c>
      <c r="K14" s="82">
        <f t="shared" si="3"/>
        <v>0.009020914632987664</v>
      </c>
      <c r="L14" s="4"/>
      <c r="M14" s="55">
        <f t="shared" si="4"/>
        <v>1.9560531929500253</v>
      </c>
      <c r="N14" s="21"/>
      <c r="O14" s="95"/>
      <c r="P14" s="95"/>
      <c r="Q14" s="95"/>
      <c r="R14" s="9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1.25">
      <c r="A15" s="8">
        <v>107</v>
      </c>
      <c r="B15" s="11" t="str">
        <f>+'Cartera vigente por mes'!B12</f>
        <v>Consalud S.A.</v>
      </c>
      <c r="C15" s="12">
        <f>+'Cartera vigente por mes'!C12</f>
        <v>308886</v>
      </c>
      <c r="D15" s="23">
        <f>+'Cartera vigente por mes'!O12</f>
        <v>301060</v>
      </c>
      <c r="E15" s="26">
        <f t="shared" si="0"/>
        <v>-7826</v>
      </c>
      <c r="F15" s="82">
        <f t="shared" si="1"/>
        <v>-0.025336208180364278</v>
      </c>
      <c r="G15" s="26"/>
      <c r="H15" s="23">
        <f>+'Cartera vigente por mes'!C66</f>
        <v>637633</v>
      </c>
      <c r="I15" s="23">
        <f>+'Cartera vigente por mes'!O66</f>
        <v>610241</v>
      </c>
      <c r="J15" s="26">
        <f t="shared" si="2"/>
        <v>-27392</v>
      </c>
      <c r="K15" s="82">
        <f t="shared" si="3"/>
        <v>-0.04295888073547009</v>
      </c>
      <c r="L15" s="4"/>
      <c r="M15" s="55">
        <f t="shared" si="4"/>
        <v>2.0269746894306784</v>
      </c>
      <c r="N15" s="21"/>
      <c r="O15" s="95"/>
      <c r="P15" s="95"/>
      <c r="Q15" s="95"/>
      <c r="R15" s="9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1.25">
      <c r="A16" s="4"/>
      <c r="B16" s="4"/>
      <c r="C16" s="35"/>
      <c r="D16" s="35"/>
      <c r="E16" s="35"/>
      <c r="F16" s="96"/>
      <c r="G16" s="26"/>
      <c r="H16" s="26"/>
      <c r="I16" s="26"/>
      <c r="J16" s="26"/>
      <c r="K16" s="83"/>
      <c r="L16" s="4"/>
      <c r="M16" s="55"/>
      <c r="N16" s="4"/>
      <c r="O16" s="95"/>
      <c r="P16" s="95"/>
      <c r="Q16" s="95"/>
      <c r="R16" s="9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ht="11.25">
      <c r="B17" s="11" t="s">
        <v>45</v>
      </c>
      <c r="C17" s="26">
        <f>SUM(C9:C16)</f>
        <v>1336847</v>
      </c>
      <c r="D17" s="26">
        <f>SUM(D9:D16)</f>
        <v>1350223</v>
      </c>
      <c r="E17" s="26">
        <f>SUM(E9:E16)</f>
        <v>13376</v>
      </c>
      <c r="F17" s="82">
        <f>E17/C17</f>
        <v>0.010005632656541847</v>
      </c>
      <c r="G17" s="26"/>
      <c r="H17" s="26">
        <f>SUM(H9:H16)</f>
        <v>2667087</v>
      </c>
      <c r="I17" s="26">
        <f>SUM(I9:I16)</f>
        <v>2663463</v>
      </c>
      <c r="J17" s="26">
        <f>SUM(J9:J16)</f>
        <v>-3624</v>
      </c>
      <c r="K17" s="82">
        <f>J17/H17</f>
        <v>-0.0013587858213849043</v>
      </c>
      <c r="L17" s="4"/>
      <c r="M17" s="55">
        <f>+I17/D17</f>
        <v>1.972609709655368</v>
      </c>
      <c r="N17" s="4"/>
      <c r="O17" s="95"/>
      <c r="P17" s="95"/>
      <c r="Q17" s="95"/>
      <c r="R17" s="9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1.25">
      <c r="A18" s="4"/>
      <c r="B18" s="4"/>
      <c r="C18" s="35"/>
      <c r="D18" s="35"/>
      <c r="E18" s="35"/>
      <c r="F18" s="96"/>
      <c r="G18" s="26"/>
      <c r="H18" s="26"/>
      <c r="I18" s="26"/>
      <c r="J18" s="26"/>
      <c r="K18" s="83"/>
      <c r="L18" s="4"/>
      <c r="M18" s="55"/>
      <c r="N18" s="4"/>
      <c r="O18" s="95"/>
      <c r="P18" s="95"/>
      <c r="Q18" s="95"/>
      <c r="R18" s="9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1.25">
      <c r="A19" s="8">
        <v>62</v>
      </c>
      <c r="B19" s="11" t="str">
        <f>+'Cartera vigente por mes'!B16</f>
        <v>San Lorenzo</v>
      </c>
      <c r="C19" s="12">
        <f>+'Cartera vigente por mes'!C16</f>
        <v>1619</v>
      </c>
      <c r="D19" s="23">
        <f>+'Cartera vigente por mes'!O16</f>
        <v>1570</v>
      </c>
      <c r="E19" s="26">
        <f aca="true" t="shared" si="5" ref="E19:E24">D19-C19</f>
        <v>-49</v>
      </c>
      <c r="F19" s="82">
        <f aca="true" t="shared" si="6" ref="F19:F24">E19/C19</f>
        <v>-0.030265596046942556</v>
      </c>
      <c r="G19" s="26"/>
      <c r="H19" s="23">
        <f>+'Cartera vigente por mes'!C70</f>
        <v>4987</v>
      </c>
      <c r="I19" s="23">
        <f>+'Cartera vigente por mes'!O70</f>
        <v>4728</v>
      </c>
      <c r="J19" s="26">
        <f aca="true" t="shared" si="7" ref="J19:J24">I19-H19</f>
        <v>-259</v>
      </c>
      <c r="K19" s="82">
        <f aca="true" t="shared" si="8" ref="K19:K24">J19/H19</f>
        <v>-0.05193503108081011</v>
      </c>
      <c r="L19" s="4"/>
      <c r="M19" s="55">
        <f aca="true" t="shared" si="9" ref="M19:M24">+I19/D19</f>
        <v>3.0114649681528665</v>
      </c>
      <c r="N19" s="4"/>
      <c r="O19" s="95"/>
      <c r="P19" s="95"/>
      <c r="Q19" s="95"/>
      <c r="R19" s="9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1.25">
      <c r="A20" s="8">
        <v>63</v>
      </c>
      <c r="B20" s="11" t="str">
        <f>+'Cartera vigente por mes'!B17</f>
        <v>Fusat Ltda.</v>
      </c>
      <c r="C20" s="12">
        <f>+'Cartera vigente por mes'!C17</f>
        <v>14367</v>
      </c>
      <c r="D20" s="23">
        <f>+'Cartera vigente por mes'!O17</f>
        <v>14039</v>
      </c>
      <c r="E20" s="26">
        <f t="shared" si="5"/>
        <v>-328</v>
      </c>
      <c r="F20" s="82">
        <f t="shared" si="6"/>
        <v>-0.02283009674949537</v>
      </c>
      <c r="G20" s="26"/>
      <c r="H20" s="23">
        <f>+'Cartera vigente por mes'!C71</f>
        <v>34778</v>
      </c>
      <c r="I20" s="23">
        <f>+'Cartera vigente por mes'!O71</f>
        <v>33638</v>
      </c>
      <c r="J20" s="26">
        <f t="shared" si="7"/>
        <v>-1140</v>
      </c>
      <c r="K20" s="82">
        <f t="shared" si="8"/>
        <v>-0.03277934326298235</v>
      </c>
      <c r="L20" s="4"/>
      <c r="M20" s="55">
        <f t="shared" si="9"/>
        <v>2.396039603960396</v>
      </c>
      <c r="N20" s="4"/>
      <c r="O20" s="95"/>
      <c r="P20" s="95"/>
      <c r="Q20" s="95"/>
      <c r="R20" s="9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1.25">
      <c r="A21" s="8">
        <v>65</v>
      </c>
      <c r="B21" s="11" t="str">
        <f>+'Cartera vigente por mes'!B18</f>
        <v>Chuquicamata</v>
      </c>
      <c r="C21" s="12">
        <f>+'Cartera vigente por mes'!C18</f>
        <v>12333</v>
      </c>
      <c r="D21" s="23">
        <f>+'Cartera vigente por mes'!O18</f>
        <v>12525</v>
      </c>
      <c r="E21" s="26">
        <f t="shared" si="5"/>
        <v>192</v>
      </c>
      <c r="F21" s="82">
        <f t="shared" si="6"/>
        <v>0.015567988324008757</v>
      </c>
      <c r="G21" s="26"/>
      <c r="H21" s="23">
        <f>+'Cartera vigente por mes'!C72</f>
        <v>37234</v>
      </c>
      <c r="I21" s="23">
        <f>+'Cartera vigente por mes'!O72</f>
        <v>37789</v>
      </c>
      <c r="J21" s="26">
        <f t="shared" si="7"/>
        <v>555</v>
      </c>
      <c r="K21" s="82">
        <f t="shared" si="8"/>
        <v>0.014905731320835796</v>
      </c>
      <c r="L21" s="4"/>
      <c r="M21" s="55">
        <f t="shared" si="9"/>
        <v>3.0170858283433133</v>
      </c>
      <c r="N21" s="4"/>
      <c r="O21" s="95"/>
      <c r="P21" s="95"/>
      <c r="Q21" s="95"/>
      <c r="R21" s="9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1.25">
      <c r="A22" s="8">
        <v>68</v>
      </c>
      <c r="B22" s="11" t="str">
        <f>+'Cartera vigente por mes'!B19</f>
        <v>Río Blanco</v>
      </c>
      <c r="C22" s="12">
        <f>+'Cartera vigente por mes'!C19</f>
        <v>2081</v>
      </c>
      <c r="D22" s="23">
        <f>+'Cartera vigente por mes'!O19</f>
        <v>2159</v>
      </c>
      <c r="E22" s="26">
        <f t="shared" si="5"/>
        <v>78</v>
      </c>
      <c r="F22" s="82">
        <f t="shared" si="6"/>
        <v>0.03748197981739548</v>
      </c>
      <c r="G22" s="26"/>
      <c r="H22" s="23">
        <f>+'Cartera vigente por mes'!C73</f>
        <v>6471</v>
      </c>
      <c r="I22" s="23">
        <f>+'Cartera vigente por mes'!O73</f>
        <v>6566</v>
      </c>
      <c r="J22" s="26">
        <f t="shared" si="7"/>
        <v>95</v>
      </c>
      <c r="K22" s="82">
        <f t="shared" si="8"/>
        <v>0.014680883943749034</v>
      </c>
      <c r="L22" s="4"/>
      <c r="M22" s="55">
        <f t="shared" si="9"/>
        <v>3.0412227883279295</v>
      </c>
      <c r="N22" s="4"/>
      <c r="O22" s="95"/>
      <c r="P22" s="95"/>
      <c r="Q22" s="95"/>
      <c r="R22" s="9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1.25">
      <c r="A23" s="8">
        <v>76</v>
      </c>
      <c r="B23" s="11" t="str">
        <f>+'Cartera vigente por mes'!B20</f>
        <v>Isapre Fundación</v>
      </c>
      <c r="C23" s="12">
        <f>+'Cartera vigente por mes'!C20</f>
        <v>13643</v>
      </c>
      <c r="D23" s="23">
        <f>+'Cartera vigente por mes'!O20</f>
        <v>14148</v>
      </c>
      <c r="E23" s="26">
        <f t="shared" si="5"/>
        <v>505</v>
      </c>
      <c r="F23" s="82">
        <f t="shared" si="6"/>
        <v>0.037015319211317156</v>
      </c>
      <c r="G23" s="26"/>
      <c r="H23" s="23">
        <f>+'Cartera vigente por mes'!C74</f>
        <v>25866</v>
      </c>
      <c r="I23" s="23">
        <f>+'Cartera vigente por mes'!O74</f>
        <v>26455</v>
      </c>
      <c r="J23" s="26">
        <f t="shared" si="7"/>
        <v>589</v>
      </c>
      <c r="K23" s="82">
        <f t="shared" si="8"/>
        <v>0.022771205443439264</v>
      </c>
      <c r="L23" s="4"/>
      <c r="M23" s="55">
        <f t="shared" si="9"/>
        <v>1.8698756007916313</v>
      </c>
      <c r="N23" s="4"/>
      <c r="O23" s="95"/>
      <c r="P23" s="95"/>
      <c r="Q23" s="95"/>
      <c r="R23" s="9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1.25">
      <c r="A24" s="8">
        <v>94</v>
      </c>
      <c r="B24" s="11" t="str">
        <f>+'Cartera vigente por mes'!B21</f>
        <v>Cruz del Norte</v>
      </c>
      <c r="C24" s="12">
        <f>+'Cartera vigente por mes'!C21</f>
        <v>1340</v>
      </c>
      <c r="D24" s="23">
        <f>+'Cartera vigente por mes'!O21</f>
        <v>1371</v>
      </c>
      <c r="E24" s="26">
        <f t="shared" si="5"/>
        <v>31</v>
      </c>
      <c r="F24" s="82">
        <f t="shared" si="6"/>
        <v>0.023134328358208955</v>
      </c>
      <c r="G24" s="26"/>
      <c r="H24" s="23">
        <f>+'Cartera vigente por mes'!C75</f>
        <v>3973</v>
      </c>
      <c r="I24" s="23">
        <f>+'Cartera vigente por mes'!O75</f>
        <v>3933</v>
      </c>
      <c r="J24" s="26">
        <f t="shared" si="7"/>
        <v>-40</v>
      </c>
      <c r="K24" s="82">
        <f t="shared" si="8"/>
        <v>-0.010067958721369242</v>
      </c>
      <c r="L24" s="4"/>
      <c r="M24" s="55">
        <f t="shared" si="9"/>
        <v>2.8687089715536107</v>
      </c>
      <c r="N24" s="4"/>
      <c r="O24" s="95"/>
      <c r="P24" s="95"/>
      <c r="Q24" s="95"/>
      <c r="R24" s="9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1.25">
      <c r="A25" s="4"/>
      <c r="B25" s="4"/>
      <c r="C25" s="35"/>
      <c r="D25" s="35"/>
      <c r="E25" s="35"/>
      <c r="F25" s="96"/>
      <c r="G25" s="26"/>
      <c r="H25" s="26"/>
      <c r="I25" s="26"/>
      <c r="J25" s="26"/>
      <c r="K25" s="83"/>
      <c r="L25" s="21"/>
      <c r="M25" s="55"/>
      <c r="N25" s="21"/>
      <c r="O25" s="95"/>
      <c r="P25" s="95"/>
      <c r="Q25" s="95"/>
      <c r="R25" s="9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1.25">
      <c r="A26" s="11"/>
      <c r="B26" s="11" t="s">
        <v>51</v>
      </c>
      <c r="C26" s="26">
        <f>SUM(C19:C24)</f>
        <v>45383</v>
      </c>
      <c r="D26" s="26">
        <f>SUM(D19:D24)</f>
        <v>45812</v>
      </c>
      <c r="E26" s="26">
        <f>SUM(E19:E24)</f>
        <v>429</v>
      </c>
      <c r="F26" s="82">
        <f>E26/C26</f>
        <v>0.009452878831280435</v>
      </c>
      <c r="G26" s="26"/>
      <c r="H26" s="26">
        <f>SUM(H19:H24)</f>
        <v>113309</v>
      </c>
      <c r="I26" s="26">
        <f>SUM(I19:I24)</f>
        <v>113109</v>
      </c>
      <c r="J26" s="26">
        <f>SUM(J19:J24)</f>
        <v>-200</v>
      </c>
      <c r="K26" s="82">
        <f>J26/H26</f>
        <v>-0.001765084856454474</v>
      </c>
      <c r="L26" s="21"/>
      <c r="M26" s="55">
        <f>+I26/D26</f>
        <v>2.468981926132891</v>
      </c>
      <c r="N26" s="21"/>
      <c r="O26" s="95"/>
      <c r="P26" s="95"/>
      <c r="Q26" s="95"/>
      <c r="R26" s="9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1.25">
      <c r="A27" s="4"/>
      <c r="B27" s="4"/>
      <c r="C27" s="35"/>
      <c r="D27" s="35"/>
      <c r="E27" s="35"/>
      <c r="F27" s="96"/>
      <c r="G27" s="26"/>
      <c r="H27" s="26"/>
      <c r="I27" s="26"/>
      <c r="J27" s="26"/>
      <c r="K27" s="83"/>
      <c r="L27" s="21"/>
      <c r="M27" s="55"/>
      <c r="N27" s="21"/>
      <c r="O27" s="95"/>
      <c r="P27" s="95"/>
      <c r="Q27" s="95"/>
      <c r="R27" s="9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" thickBot="1">
      <c r="A28" s="15"/>
      <c r="B28" s="100" t="s">
        <v>52</v>
      </c>
      <c r="C28" s="26">
        <f>C17+C26</f>
        <v>1382230</v>
      </c>
      <c r="D28" s="26">
        <f>D17+D26</f>
        <v>1396035</v>
      </c>
      <c r="E28" s="26">
        <f>E17+E26</f>
        <v>13805</v>
      </c>
      <c r="F28" s="82">
        <f>E28/C28</f>
        <v>0.009987483993257273</v>
      </c>
      <c r="G28" s="26"/>
      <c r="H28" s="26">
        <f>H17+H26</f>
        <v>2780396</v>
      </c>
      <c r="I28" s="26">
        <f>I17+I26</f>
        <v>2776572</v>
      </c>
      <c r="J28" s="26">
        <f>J17+J26</f>
        <v>-3824</v>
      </c>
      <c r="K28" s="82">
        <f>J28/H28</f>
        <v>-0.001375343656083522</v>
      </c>
      <c r="L28" s="21"/>
      <c r="M28" s="55">
        <f>+I28/D28</f>
        <v>1.9888985591335462</v>
      </c>
      <c r="N28" s="21"/>
      <c r="O28" s="95"/>
      <c r="P28" s="95"/>
      <c r="Q28" s="95"/>
      <c r="R28" s="9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1.25">
      <c r="A29" s="97"/>
      <c r="B29" s="11" t="str">
        <f>+'Cartera vigente por mes'!B26</f>
        <v>Fuente: Superintendencia de Salud, Archivo Maestro de Beneficiarios.</v>
      </c>
      <c r="C29" s="97"/>
      <c r="D29" s="97"/>
      <c r="E29" s="97"/>
      <c r="F29" s="98"/>
      <c r="G29" s="92"/>
      <c r="H29" s="92"/>
      <c r="I29" s="92"/>
      <c r="J29" s="92"/>
      <c r="K29" s="92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7:30" ht="11.25"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11" ht="15">
      <c r="A31" s="153" t="s">
        <v>231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2:11" ht="11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ht="11.25"/>
    <row r="34" ht="11.25"/>
    <row r="35" ht="11.25"/>
    <row r="36" ht="11.25"/>
    <row r="37" ht="11.25"/>
    <row r="38" ht="11.25"/>
  </sheetData>
  <sheetProtection/>
  <mergeCells count="6">
    <mergeCell ref="A1:K1"/>
    <mergeCell ref="A31:K31"/>
    <mergeCell ref="B32:K32"/>
    <mergeCell ref="B2:K2"/>
    <mergeCell ref="B3:K3"/>
    <mergeCell ref="B4:K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3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3.59765625" style="1" bestFit="1" customWidth="1"/>
    <col min="2" max="2" width="18.3984375" style="1" customWidth="1"/>
    <col min="3" max="3" width="6.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5" width="8.09765625" style="1" bestFit="1" customWidth="1"/>
    <col min="16" max="16" width="6.69921875" style="1" bestFit="1" customWidth="1"/>
    <col min="17" max="17" width="9" style="1" bestFit="1" customWidth="1"/>
    <col min="18" max="20" width="6.5" style="1" bestFit="1" customWidth="1"/>
    <col min="21" max="21" width="5.5" style="1" hidden="1" customWidth="1"/>
    <col min="22" max="22" width="7.1992187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16384" width="0" style="1" hidden="1" customWidth="1"/>
  </cols>
  <sheetData>
    <row r="1" spans="1:22" ht="15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2:31" ht="14.25" thickBot="1">
      <c r="B2" s="154" t="s">
        <v>136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2"/>
      <c r="AE2" s="33"/>
    </row>
    <row r="3" spans="2:31" ht="13.5">
      <c r="B3" s="154" t="s">
        <v>254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2"/>
      <c r="X3" s="21"/>
      <c r="Y3" s="77" t="s">
        <v>137</v>
      </c>
      <c r="Z3" s="5" t="s">
        <v>138</v>
      </c>
      <c r="AA3" s="5"/>
      <c r="AB3" s="5" t="s">
        <v>110</v>
      </c>
      <c r="AE3" s="33"/>
    </row>
    <row r="4" spans="1:3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50"/>
      <c r="W4" s="21"/>
      <c r="X4" s="21"/>
      <c r="Y4" s="7" t="s">
        <v>139</v>
      </c>
      <c r="Z4" s="7" t="s">
        <v>140</v>
      </c>
      <c r="AA4" s="7" t="s">
        <v>141</v>
      </c>
      <c r="AB4" s="7" t="s">
        <v>112</v>
      </c>
      <c r="AE4" s="33"/>
    </row>
    <row r="5" spans="1:31" ht="11.25">
      <c r="A5" s="112" t="s">
        <v>1</v>
      </c>
      <c r="B5" s="112" t="s">
        <v>1</v>
      </c>
      <c r="C5" s="123" t="s">
        <v>234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 t="s">
        <v>4</v>
      </c>
      <c r="R5" s="124" t="s">
        <v>142</v>
      </c>
      <c r="S5" s="124" t="s">
        <v>143</v>
      </c>
      <c r="T5" s="124" t="s">
        <v>144</v>
      </c>
      <c r="U5" s="124" t="s">
        <v>145</v>
      </c>
      <c r="V5" s="149"/>
      <c r="X5" s="21"/>
      <c r="Y5" s="9" t="s">
        <v>75</v>
      </c>
      <c r="Z5" s="9" t="s">
        <v>75</v>
      </c>
      <c r="AA5" s="9" t="s">
        <v>75</v>
      </c>
      <c r="AB5" s="9" t="s">
        <v>114</v>
      </c>
      <c r="AE5" s="33"/>
    </row>
    <row r="6" spans="1:31" ht="11.25">
      <c r="A6" s="120" t="s">
        <v>39</v>
      </c>
      <c r="B6" s="120" t="s">
        <v>40</v>
      </c>
      <c r="C6" s="125" t="s">
        <v>243</v>
      </c>
      <c r="D6" s="125" t="s">
        <v>146</v>
      </c>
      <c r="E6" s="125" t="s">
        <v>147</v>
      </c>
      <c r="F6" s="125" t="s">
        <v>148</v>
      </c>
      <c r="G6" s="125" t="s">
        <v>149</v>
      </c>
      <c r="H6" s="125" t="s">
        <v>150</v>
      </c>
      <c r="I6" s="125" t="s">
        <v>151</v>
      </c>
      <c r="J6" s="126" t="s">
        <v>152</v>
      </c>
      <c r="K6" s="126" t="s">
        <v>153</v>
      </c>
      <c r="L6" s="126" t="s">
        <v>154</v>
      </c>
      <c r="M6" s="126" t="s">
        <v>155</v>
      </c>
      <c r="N6" s="126" t="s">
        <v>156</v>
      </c>
      <c r="O6" s="126" t="s">
        <v>235</v>
      </c>
      <c r="P6" s="125" t="s">
        <v>221</v>
      </c>
      <c r="Q6" s="125" t="s">
        <v>157</v>
      </c>
      <c r="R6" s="125" t="s">
        <v>158</v>
      </c>
      <c r="S6" s="125" t="s">
        <v>159</v>
      </c>
      <c r="T6" s="125" t="s">
        <v>160</v>
      </c>
      <c r="U6" s="126" t="s">
        <v>168</v>
      </c>
      <c r="V6" s="125" t="s">
        <v>4</v>
      </c>
      <c r="X6" s="21"/>
      <c r="Y6" s="85" t="s">
        <v>161</v>
      </c>
      <c r="Z6" s="85" t="s">
        <v>162</v>
      </c>
      <c r="AA6" s="85" t="s">
        <v>162</v>
      </c>
      <c r="AB6" s="85" t="s">
        <v>163</v>
      </c>
      <c r="AE6" s="33"/>
    </row>
    <row r="7" spans="1:41" ht="11.25">
      <c r="A7" s="4">
        <v>67</v>
      </c>
      <c r="B7" s="11" t="str">
        <f>+'Variacion anual de cartera'!B9</f>
        <v>Colmena Golden Cross</v>
      </c>
      <c r="C7" s="23">
        <v>475</v>
      </c>
      <c r="D7" s="23">
        <v>411</v>
      </c>
      <c r="E7" s="23">
        <v>1131</v>
      </c>
      <c r="F7" s="23">
        <v>2107</v>
      </c>
      <c r="G7" s="23">
        <v>2360</v>
      </c>
      <c r="H7" s="23">
        <v>4414</v>
      </c>
      <c r="I7" s="23">
        <v>3288</v>
      </c>
      <c r="J7" s="23">
        <v>10605</v>
      </c>
      <c r="K7" s="23">
        <v>11732</v>
      </c>
      <c r="L7" s="23">
        <v>12015</v>
      </c>
      <c r="M7" s="23">
        <v>10965</v>
      </c>
      <c r="N7" s="23">
        <v>10175</v>
      </c>
      <c r="O7" s="23">
        <v>105678</v>
      </c>
      <c r="P7" s="23">
        <v>10512</v>
      </c>
      <c r="Q7" s="26">
        <f aca="true" t="shared" si="0" ref="Q7:Q13">SUM(C7:P7)</f>
        <v>185868</v>
      </c>
      <c r="R7" s="23">
        <v>7748</v>
      </c>
      <c r="S7" s="23">
        <v>18184</v>
      </c>
      <c r="T7" s="23">
        <v>14418</v>
      </c>
      <c r="U7" s="23"/>
      <c r="V7" s="26">
        <f aca="true" t="shared" si="1" ref="V7:V13">SUM(Q7:U7)</f>
        <v>226218</v>
      </c>
      <c r="X7" s="21"/>
      <c r="Y7" s="86">
        <f>+'Participacion de cartera'!I8</f>
        <v>0.16204321524890136</v>
      </c>
      <c r="Z7" s="86">
        <f aca="true" t="shared" si="2" ref="Z7:Z13">SUM(C7:G7)/Q7</f>
        <v>0.034884972130759466</v>
      </c>
      <c r="AA7" s="86">
        <f aca="true" t="shared" si="3" ref="AA7:AA13">+T7/V7</f>
        <v>0.06373498130122271</v>
      </c>
      <c r="AB7" s="29">
        <f>+'Cartera vigente por mes'!S6</f>
        <v>0.9814486938271719</v>
      </c>
      <c r="AC7" s="29"/>
      <c r="AD7" s="29"/>
      <c r="AE7" s="43"/>
      <c r="AJ7" s="23"/>
      <c r="AK7" s="26"/>
      <c r="AL7" s="26"/>
      <c r="AM7" s="26"/>
      <c r="AN7" s="26"/>
      <c r="AO7" s="26"/>
    </row>
    <row r="8" spans="1:41" ht="11.25">
      <c r="A8" s="4">
        <v>78</v>
      </c>
      <c r="B8" s="11" t="str">
        <f>+'Variacion anual de cartera'!B10</f>
        <v>Isapre Cruz Blanca S.A.</v>
      </c>
      <c r="C8" s="23">
        <v>1040</v>
      </c>
      <c r="D8" s="23">
        <v>911</v>
      </c>
      <c r="E8" s="23">
        <v>2659</v>
      </c>
      <c r="F8" s="23">
        <v>5905</v>
      </c>
      <c r="G8" s="23">
        <v>6244</v>
      </c>
      <c r="H8" s="23">
        <v>9038</v>
      </c>
      <c r="I8" s="23">
        <v>7543</v>
      </c>
      <c r="J8" s="23">
        <v>18991</v>
      </c>
      <c r="K8" s="23">
        <v>19636</v>
      </c>
      <c r="L8" s="23">
        <v>17843</v>
      </c>
      <c r="M8" s="23">
        <v>15390</v>
      </c>
      <c r="N8" s="23">
        <v>13815</v>
      </c>
      <c r="O8" s="23">
        <v>96087</v>
      </c>
      <c r="P8" s="23">
        <v>15344</v>
      </c>
      <c r="Q8" s="26">
        <f t="shared" si="0"/>
        <v>230446</v>
      </c>
      <c r="R8" s="23">
        <v>5069</v>
      </c>
      <c r="S8" s="23">
        <v>20034</v>
      </c>
      <c r="T8" s="23">
        <v>14850</v>
      </c>
      <c r="U8" s="23"/>
      <c r="V8" s="26">
        <f t="shared" si="1"/>
        <v>270399</v>
      </c>
      <c r="X8" s="21"/>
      <c r="Y8" s="86">
        <f>+'Participacion de cartera'!I9</f>
        <v>0.19369070259699792</v>
      </c>
      <c r="Z8" s="86">
        <f t="shared" si="2"/>
        <v>0.0727241956900966</v>
      </c>
      <c r="AA8" s="86">
        <f t="shared" si="3"/>
        <v>0.054918842155481346</v>
      </c>
      <c r="AB8" s="29">
        <f>+'Cartera vigente por mes'!S7</f>
        <v>0.9836185514965723</v>
      </c>
      <c r="AC8" s="29"/>
      <c r="AD8" s="29"/>
      <c r="AE8" s="43"/>
      <c r="AJ8" s="23"/>
      <c r="AK8" s="26"/>
      <c r="AL8" s="26"/>
      <c r="AM8" s="26"/>
      <c r="AN8" s="26"/>
      <c r="AO8" s="26"/>
    </row>
    <row r="9" spans="1:41" ht="11.25">
      <c r="A9" s="4">
        <v>80</v>
      </c>
      <c r="B9" s="11" t="str">
        <f>+'Variacion anual de cartera'!B11</f>
        <v>Vida Tres</v>
      </c>
      <c r="C9" s="23">
        <v>146</v>
      </c>
      <c r="D9" s="23">
        <v>173</v>
      </c>
      <c r="E9" s="23">
        <v>431</v>
      </c>
      <c r="F9" s="23">
        <v>667</v>
      </c>
      <c r="G9" s="23">
        <v>604</v>
      </c>
      <c r="H9" s="23">
        <v>1043</v>
      </c>
      <c r="I9" s="23">
        <v>708</v>
      </c>
      <c r="J9" s="23">
        <v>2179</v>
      </c>
      <c r="K9" s="23">
        <v>2574</v>
      </c>
      <c r="L9" s="23">
        <v>2725</v>
      </c>
      <c r="M9" s="23">
        <v>2459</v>
      </c>
      <c r="N9" s="23">
        <v>2559</v>
      </c>
      <c r="O9" s="23">
        <v>30928</v>
      </c>
      <c r="P9" s="23">
        <v>4807</v>
      </c>
      <c r="Q9" s="26">
        <f t="shared" si="0"/>
        <v>52003</v>
      </c>
      <c r="R9" s="23">
        <v>7347</v>
      </c>
      <c r="S9" s="23">
        <v>3585</v>
      </c>
      <c r="T9" s="23">
        <v>5801</v>
      </c>
      <c r="U9" s="23"/>
      <c r="V9" s="26">
        <f t="shared" si="1"/>
        <v>68736</v>
      </c>
      <c r="X9" s="21"/>
      <c r="Y9" s="86">
        <f>+'Participacion de cartera'!I10</f>
        <v>0.04923658790789629</v>
      </c>
      <c r="Z9" s="86">
        <f t="shared" si="2"/>
        <v>0.03886314251100898</v>
      </c>
      <c r="AA9" s="86">
        <f t="shared" si="3"/>
        <v>0.0843953677839851</v>
      </c>
      <c r="AB9" s="29">
        <f>+'Cartera vigente por mes'!S8</f>
        <v>0.9401896321022114</v>
      </c>
      <c r="AC9" s="29"/>
      <c r="AD9" s="29"/>
      <c r="AE9" s="43"/>
      <c r="AJ9" s="23"/>
      <c r="AK9" s="26"/>
      <c r="AL9" s="26"/>
      <c r="AM9" s="26"/>
      <c r="AN9" s="26"/>
      <c r="AO9" s="26"/>
    </row>
    <row r="10" spans="1:41" ht="11.25">
      <c r="A10" s="4">
        <v>81</v>
      </c>
      <c r="B10" s="11" t="str">
        <f>+'Variacion anual de cartera'!B12</f>
        <v>Ferrosalud</v>
      </c>
      <c r="C10" s="23">
        <v>76</v>
      </c>
      <c r="D10" s="23">
        <v>63</v>
      </c>
      <c r="E10" s="23">
        <v>194</v>
      </c>
      <c r="F10" s="23">
        <v>581</v>
      </c>
      <c r="G10" s="23">
        <v>637</v>
      </c>
      <c r="H10" s="23">
        <v>644</v>
      </c>
      <c r="I10" s="23">
        <v>572</v>
      </c>
      <c r="J10" s="23">
        <v>1117</v>
      </c>
      <c r="K10" s="23">
        <v>1000</v>
      </c>
      <c r="L10" s="23">
        <v>738</v>
      </c>
      <c r="M10" s="23">
        <v>489</v>
      </c>
      <c r="N10" s="23">
        <v>353</v>
      </c>
      <c r="O10" s="23">
        <v>970</v>
      </c>
      <c r="P10" s="23">
        <f>3829+1</f>
        <v>3830</v>
      </c>
      <c r="Q10" s="26">
        <f>SUM(C10:P10)</f>
        <v>11264</v>
      </c>
      <c r="R10" s="23">
        <v>3</v>
      </c>
      <c r="S10" s="23">
        <v>6</v>
      </c>
      <c r="T10" s="23">
        <v>792</v>
      </c>
      <c r="U10" s="23"/>
      <c r="V10" s="26">
        <f>SUM(Q10:U10)</f>
        <v>12065</v>
      </c>
      <c r="X10" s="21"/>
      <c r="Y10" s="86">
        <f>+'Participacion de cartera'!I11</f>
        <v>0.0086423334658515</v>
      </c>
      <c r="Z10" s="86">
        <f>SUM(C10:G10)/Q10</f>
        <v>0.1376953125</v>
      </c>
      <c r="AA10" s="86">
        <f>+T10/V10</f>
        <v>0.06564442602569416</v>
      </c>
      <c r="AB10" s="29">
        <f>+'Cartera vigente por mes'!S9</f>
        <v>0.7574776980934056</v>
      </c>
      <c r="AC10" s="29"/>
      <c r="AD10" s="29"/>
      <c r="AE10" s="43"/>
      <c r="AK10" s="26"/>
      <c r="AL10" s="26"/>
      <c r="AM10" s="26"/>
      <c r="AN10" s="26"/>
      <c r="AO10" s="26"/>
    </row>
    <row r="11" spans="1:41" ht="11.25">
      <c r="A11" s="4">
        <v>88</v>
      </c>
      <c r="B11" s="11" t="str">
        <f>+'Variacion anual de cartera'!B13</f>
        <v>Mas Vida</v>
      </c>
      <c r="C11" s="23">
        <v>612</v>
      </c>
      <c r="D11" s="23">
        <v>413</v>
      </c>
      <c r="E11" s="23">
        <v>988</v>
      </c>
      <c r="F11" s="23">
        <v>2045</v>
      </c>
      <c r="G11" s="23">
        <v>2262</v>
      </c>
      <c r="H11" s="23">
        <v>4267</v>
      </c>
      <c r="I11" s="23">
        <v>3160</v>
      </c>
      <c r="J11" s="23">
        <v>9824</v>
      </c>
      <c r="K11" s="23">
        <v>11457</v>
      </c>
      <c r="L11" s="23">
        <v>12087</v>
      </c>
      <c r="M11" s="23">
        <v>11020</v>
      </c>
      <c r="N11" s="23">
        <v>10266</v>
      </c>
      <c r="O11" s="23">
        <v>73487</v>
      </c>
      <c r="P11" s="23">
        <v>11413</v>
      </c>
      <c r="Q11" s="26">
        <f t="shared" si="0"/>
        <v>153301</v>
      </c>
      <c r="R11" s="23">
        <v>7618</v>
      </c>
      <c r="S11" s="23">
        <v>7997</v>
      </c>
      <c r="T11" s="23">
        <v>4218</v>
      </c>
      <c r="U11" s="23"/>
      <c r="V11" s="26">
        <f t="shared" si="1"/>
        <v>173134</v>
      </c>
      <c r="X11" s="21"/>
      <c r="Y11" s="86">
        <f>+'Participacion de cartera'!I12</f>
        <v>0.12401838062799285</v>
      </c>
      <c r="Z11" s="86">
        <f t="shared" si="2"/>
        <v>0.04122608463088956</v>
      </c>
      <c r="AA11" s="86">
        <f t="shared" si="3"/>
        <v>0.024362632411889056</v>
      </c>
      <c r="AB11" s="29">
        <f>+'Cartera vigente por mes'!S10</f>
        <v>0.9579457807404912</v>
      </c>
      <c r="AC11" s="29"/>
      <c r="AD11" s="29"/>
      <c r="AE11" s="43"/>
      <c r="AJ11" s="23"/>
      <c r="AK11" s="26"/>
      <c r="AL11" s="26"/>
      <c r="AM11" s="26"/>
      <c r="AN11" s="26"/>
      <c r="AO11" s="26"/>
    </row>
    <row r="12" spans="1:41" ht="11.25">
      <c r="A12" s="4">
        <v>99</v>
      </c>
      <c r="B12" s="11" t="str">
        <f>+'Variacion anual de cartera'!B14</f>
        <v>Isapre Banmédica</v>
      </c>
      <c r="C12" s="23">
        <v>1270</v>
      </c>
      <c r="D12" s="23">
        <v>1271</v>
      </c>
      <c r="E12" s="23">
        <v>2925</v>
      </c>
      <c r="F12" s="23">
        <v>7408</v>
      </c>
      <c r="G12" s="23">
        <v>7427</v>
      </c>
      <c r="H12" s="23">
        <v>10122</v>
      </c>
      <c r="I12" s="23">
        <v>8938</v>
      </c>
      <c r="J12" s="23">
        <v>21099</v>
      </c>
      <c r="K12" s="23">
        <v>20630</v>
      </c>
      <c r="L12" s="23">
        <v>18634</v>
      </c>
      <c r="M12" s="23">
        <v>15817</v>
      </c>
      <c r="N12" s="23">
        <v>14040</v>
      </c>
      <c r="O12" s="23">
        <v>97790</v>
      </c>
      <c r="P12" s="23">
        <v>26227</v>
      </c>
      <c r="Q12" s="26">
        <f t="shared" si="0"/>
        <v>253598</v>
      </c>
      <c r="R12" s="23">
        <v>16314</v>
      </c>
      <c r="S12" s="23">
        <v>9070</v>
      </c>
      <c r="T12" s="23">
        <v>19629</v>
      </c>
      <c r="U12" s="23"/>
      <c r="V12" s="26">
        <f t="shared" si="1"/>
        <v>298611</v>
      </c>
      <c r="X12" s="21"/>
      <c r="Y12" s="86">
        <f>+'Participacion de cartera'!I13</f>
        <v>0.2138993649872675</v>
      </c>
      <c r="Z12" s="86">
        <f t="shared" si="2"/>
        <v>0.0800518931537315</v>
      </c>
      <c r="AA12" s="86">
        <f t="shared" si="3"/>
        <v>0.0657343500406884</v>
      </c>
      <c r="AB12" s="29">
        <f>+'Cartera vigente por mes'!S11</f>
        <v>0.9646258271949373</v>
      </c>
      <c r="AC12" s="29"/>
      <c r="AD12" s="29"/>
      <c r="AE12" s="43"/>
      <c r="AJ12" s="23"/>
      <c r="AK12" s="26"/>
      <c r="AL12" s="26"/>
      <c r="AM12" s="26"/>
      <c r="AN12" s="26"/>
      <c r="AO12" s="26"/>
    </row>
    <row r="13" spans="1:41" ht="11.25">
      <c r="A13" s="4">
        <v>107</v>
      </c>
      <c r="B13" s="11" t="str">
        <f>+'Variacion anual de cartera'!B15</f>
        <v>Consalud S.A.</v>
      </c>
      <c r="C13" s="23">
        <v>2044</v>
      </c>
      <c r="D13" s="23">
        <v>1639</v>
      </c>
      <c r="E13" s="23">
        <v>4952</v>
      </c>
      <c r="F13" s="23">
        <v>12794</v>
      </c>
      <c r="G13" s="23">
        <v>12289</v>
      </c>
      <c r="H13" s="23">
        <v>12859</v>
      </c>
      <c r="I13" s="23">
        <v>12480</v>
      </c>
      <c r="J13" s="23">
        <v>24814</v>
      </c>
      <c r="K13" s="23">
        <v>23453</v>
      </c>
      <c r="L13" s="23">
        <v>20568</v>
      </c>
      <c r="M13" s="23">
        <v>16763</v>
      </c>
      <c r="N13" s="23">
        <v>14176</v>
      </c>
      <c r="O13" s="23">
        <v>72988</v>
      </c>
      <c r="P13" s="23">
        <v>31253</v>
      </c>
      <c r="Q13" s="26">
        <f t="shared" si="0"/>
        <v>263072</v>
      </c>
      <c r="R13" s="23">
        <v>3444</v>
      </c>
      <c r="S13" s="23">
        <v>13709</v>
      </c>
      <c r="T13" s="23">
        <v>20835</v>
      </c>
      <c r="U13" s="23"/>
      <c r="V13" s="26">
        <f t="shared" si="1"/>
        <v>301060</v>
      </c>
      <c r="X13" s="21"/>
      <c r="Y13" s="86">
        <f>+'Participacion de cartera'!I14</f>
        <v>0.21565361899952365</v>
      </c>
      <c r="Z13" s="86">
        <f t="shared" si="2"/>
        <v>0.12817023476462716</v>
      </c>
      <c r="AA13" s="86">
        <f t="shared" si="3"/>
        <v>0.0692054739918953</v>
      </c>
      <c r="AB13" s="29">
        <f>+'Cartera vigente por mes'!S12</f>
        <v>1.040749081736081</v>
      </c>
      <c r="AC13" s="29"/>
      <c r="AD13" s="29"/>
      <c r="AE13" s="43"/>
      <c r="AJ13" s="23"/>
      <c r="AK13" s="26"/>
      <c r="AL13" s="26"/>
      <c r="AM13" s="26"/>
      <c r="AN13" s="26"/>
      <c r="AO13" s="26"/>
    </row>
    <row r="14" spans="1:41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X14" s="21"/>
      <c r="Y14" s="86"/>
      <c r="Z14" s="23"/>
      <c r="AB14" s="29"/>
      <c r="AC14" s="29"/>
      <c r="AD14" s="29"/>
      <c r="AE14" s="87"/>
      <c r="AJ14" s="23"/>
      <c r="AK14" s="26"/>
      <c r="AL14" s="26"/>
      <c r="AN14" s="26"/>
      <c r="AO14" s="26"/>
    </row>
    <row r="15" spans="2:41" ht="11.25">
      <c r="B15" s="11" t="s">
        <v>45</v>
      </c>
      <c r="C15" s="26">
        <f aca="true" t="shared" si="4" ref="C15:P15">SUM(C7:C14)</f>
        <v>5663</v>
      </c>
      <c r="D15" s="26">
        <f t="shared" si="4"/>
        <v>4881</v>
      </c>
      <c r="E15" s="26">
        <f t="shared" si="4"/>
        <v>13280</v>
      </c>
      <c r="F15" s="26">
        <f t="shared" si="4"/>
        <v>31507</v>
      </c>
      <c r="G15" s="26">
        <f t="shared" si="4"/>
        <v>31823</v>
      </c>
      <c r="H15" s="26">
        <f t="shared" si="4"/>
        <v>42387</v>
      </c>
      <c r="I15" s="26">
        <f t="shared" si="4"/>
        <v>36689</v>
      </c>
      <c r="J15" s="26">
        <f t="shared" si="4"/>
        <v>88629</v>
      </c>
      <c r="K15" s="26">
        <f t="shared" si="4"/>
        <v>90482</v>
      </c>
      <c r="L15" s="26">
        <f t="shared" si="4"/>
        <v>84610</v>
      </c>
      <c r="M15" s="26">
        <f t="shared" si="4"/>
        <v>72903</v>
      </c>
      <c r="N15" s="26">
        <f t="shared" si="4"/>
        <v>65384</v>
      </c>
      <c r="O15" s="26">
        <f t="shared" si="4"/>
        <v>477928</v>
      </c>
      <c r="P15" s="26">
        <f t="shared" si="4"/>
        <v>103386</v>
      </c>
      <c r="Q15" s="26">
        <f>SUM(Q7:Q13)</f>
        <v>1149552</v>
      </c>
      <c r="R15" s="26">
        <f aca="true" t="shared" si="5" ref="R15:AI15">SUM(R7:R14)</f>
        <v>47543</v>
      </c>
      <c r="S15" s="26">
        <f t="shared" si="5"/>
        <v>72585</v>
      </c>
      <c r="T15" s="26">
        <f t="shared" si="5"/>
        <v>80543</v>
      </c>
      <c r="U15" s="26">
        <f t="shared" si="5"/>
        <v>0</v>
      </c>
      <c r="V15" s="26">
        <f t="shared" si="5"/>
        <v>1350223</v>
      </c>
      <c r="W15" s="26">
        <f t="shared" si="5"/>
        <v>0</v>
      </c>
      <c r="X15" s="26">
        <f t="shared" si="5"/>
        <v>0</v>
      </c>
      <c r="Y15" s="26">
        <f t="shared" si="5"/>
        <v>0.967184203834431</v>
      </c>
      <c r="Z15" s="26">
        <f t="shared" si="5"/>
        <v>0.5336158353811132</v>
      </c>
      <c r="AA15" s="26">
        <f t="shared" si="5"/>
        <v>0.4279960737108561</v>
      </c>
      <c r="AB15" s="26">
        <f t="shared" si="5"/>
        <v>6.62605526519087</v>
      </c>
      <c r="AC15" s="26">
        <f t="shared" si="5"/>
        <v>0</v>
      </c>
      <c r="AD15" s="26">
        <f t="shared" si="5"/>
        <v>0</v>
      </c>
      <c r="AE15" s="26">
        <f t="shared" si="5"/>
        <v>0</v>
      </c>
      <c r="AF15" s="26">
        <f t="shared" si="5"/>
        <v>0</v>
      </c>
      <c r="AG15" s="26">
        <f t="shared" si="5"/>
        <v>0</v>
      </c>
      <c r="AH15" s="26">
        <f t="shared" si="5"/>
        <v>0</v>
      </c>
      <c r="AI15" s="26">
        <f t="shared" si="5"/>
        <v>0</v>
      </c>
      <c r="AJ15" s="26"/>
      <c r="AK15" s="26"/>
      <c r="AL15" s="26"/>
      <c r="AM15" s="26"/>
      <c r="AN15" s="26"/>
      <c r="AO15" s="26"/>
    </row>
    <row r="16" spans="1:41" ht="11.25">
      <c r="A16" s="4"/>
      <c r="B16" s="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6"/>
      <c r="R16" s="26"/>
      <c r="S16" s="26"/>
      <c r="T16" s="26"/>
      <c r="U16" s="26"/>
      <c r="V16" s="26"/>
      <c r="X16" s="21"/>
      <c r="Y16" s="86"/>
      <c r="Z16" s="23"/>
      <c r="AB16" s="29"/>
      <c r="AC16" s="29"/>
      <c r="AD16" s="29"/>
      <c r="AE16" s="43"/>
      <c r="AK16" s="26"/>
      <c r="AL16" s="26"/>
      <c r="AM16" s="26"/>
      <c r="AN16" s="26"/>
      <c r="AO16" s="26"/>
    </row>
    <row r="17" spans="1:41" ht="11.25">
      <c r="A17" s="4">
        <v>62</v>
      </c>
      <c r="B17" s="11" t="str">
        <f>+'Variacion anual de cartera'!B19</f>
        <v>San Lorenzo</v>
      </c>
      <c r="C17" s="23"/>
      <c r="D17" s="23">
        <v>1</v>
      </c>
      <c r="E17" s="23"/>
      <c r="F17" s="23">
        <v>4</v>
      </c>
      <c r="G17" s="23">
        <v>1</v>
      </c>
      <c r="H17" s="23">
        <v>4</v>
      </c>
      <c r="I17" s="23">
        <v>3</v>
      </c>
      <c r="J17" s="23">
        <v>15</v>
      </c>
      <c r="K17" s="23">
        <v>10</v>
      </c>
      <c r="L17" s="23">
        <v>23</v>
      </c>
      <c r="M17" s="23">
        <v>56</v>
      </c>
      <c r="N17" s="23">
        <v>82</v>
      </c>
      <c r="O17" s="23">
        <v>1186</v>
      </c>
      <c r="P17" s="23">
        <v>19</v>
      </c>
      <c r="Q17" s="26">
        <f aca="true" t="shared" si="6" ref="Q17:Q22">SUM(C17:P17)</f>
        <v>1404</v>
      </c>
      <c r="R17" s="23"/>
      <c r="S17" s="23">
        <v>25</v>
      </c>
      <c r="T17" s="23">
        <v>141</v>
      </c>
      <c r="U17" s="23"/>
      <c r="V17" s="26">
        <f aca="true" t="shared" si="7" ref="V17:V22">SUM(Q17:U17)</f>
        <v>1570</v>
      </c>
      <c r="X17" s="21"/>
      <c r="Y17" s="86">
        <f>+'Participacion de cartera'!I18</f>
        <v>0.0011246136379102242</v>
      </c>
      <c r="Z17" s="86">
        <f aca="true" t="shared" si="8" ref="Z17:Z22">SUM(C17:G17)/Q17</f>
        <v>0.004273504273504274</v>
      </c>
      <c r="AA17" s="86">
        <f aca="true" t="shared" si="9" ref="AA17:AA22">+T17/V17</f>
        <v>0.08980891719745222</v>
      </c>
      <c r="AB17" s="29">
        <f>+'Cartera vigente por mes'!S16</f>
        <v>2.0107120352867045</v>
      </c>
      <c r="AC17" s="29"/>
      <c r="AD17" s="29"/>
      <c r="AE17" s="43"/>
      <c r="AJ17" s="23"/>
      <c r="AK17" s="26"/>
      <c r="AL17" s="26"/>
      <c r="AM17" s="26"/>
      <c r="AN17" s="26"/>
      <c r="AO17" s="26"/>
    </row>
    <row r="18" spans="1:41" ht="11.25">
      <c r="A18" s="4">
        <v>63</v>
      </c>
      <c r="B18" s="11" t="str">
        <f>+'Variacion anual de cartera'!B20</f>
        <v>Fusat Ltda.</v>
      </c>
      <c r="C18" s="23">
        <v>25</v>
      </c>
      <c r="D18" s="23">
        <v>23</v>
      </c>
      <c r="E18" s="23">
        <v>70</v>
      </c>
      <c r="F18" s="23">
        <v>97</v>
      </c>
      <c r="G18" s="23">
        <v>129</v>
      </c>
      <c r="H18" s="23">
        <v>156</v>
      </c>
      <c r="I18" s="23">
        <v>142</v>
      </c>
      <c r="J18" s="23">
        <v>469</v>
      </c>
      <c r="K18" s="23">
        <v>446</v>
      </c>
      <c r="L18" s="23">
        <v>383</v>
      </c>
      <c r="M18" s="23">
        <v>330</v>
      </c>
      <c r="N18" s="23">
        <v>413</v>
      </c>
      <c r="O18" s="23">
        <v>5306</v>
      </c>
      <c r="P18" s="23">
        <v>271</v>
      </c>
      <c r="Q18" s="26">
        <f t="shared" si="6"/>
        <v>8260</v>
      </c>
      <c r="R18" s="23">
        <v>84</v>
      </c>
      <c r="S18" s="23">
        <v>961</v>
      </c>
      <c r="T18" s="23">
        <v>4734</v>
      </c>
      <c r="U18" s="23"/>
      <c r="V18" s="26">
        <f t="shared" si="7"/>
        <v>14039</v>
      </c>
      <c r="X18" s="21"/>
      <c r="Y18" s="86">
        <f>+'Participacion de cartera'!I19</f>
        <v>0.01005633812905837</v>
      </c>
      <c r="Z18" s="86">
        <f t="shared" si="8"/>
        <v>0.041646489104116224</v>
      </c>
      <c r="AA18" s="86">
        <f t="shared" si="9"/>
        <v>0.3372035045231142</v>
      </c>
      <c r="AB18" s="29">
        <f>+'Cartera vigente por mes'!S17</f>
        <v>1.4204496940372848</v>
      </c>
      <c r="AC18" s="29"/>
      <c r="AD18" s="29"/>
      <c r="AE18" s="43"/>
      <c r="AJ18" s="23"/>
      <c r="AK18" s="26"/>
      <c r="AL18" s="26"/>
      <c r="AM18" s="26"/>
      <c r="AN18" s="26"/>
      <c r="AO18" s="26"/>
    </row>
    <row r="19" spans="1:41" ht="11.25">
      <c r="A19" s="4">
        <v>65</v>
      </c>
      <c r="B19" s="11" t="str">
        <f>+'Variacion anual de cartera'!B21</f>
        <v>Chuquicamata</v>
      </c>
      <c r="C19" s="23">
        <v>6</v>
      </c>
      <c r="D19" s="23">
        <v>4</v>
      </c>
      <c r="E19" s="23">
        <v>4</v>
      </c>
      <c r="F19" s="23">
        <v>4</v>
      </c>
      <c r="G19" s="23">
        <v>10</v>
      </c>
      <c r="H19" s="23">
        <v>22</v>
      </c>
      <c r="I19" s="23">
        <v>9</v>
      </c>
      <c r="J19" s="23">
        <v>43</v>
      </c>
      <c r="K19" s="23">
        <v>58</v>
      </c>
      <c r="L19" s="23">
        <v>78</v>
      </c>
      <c r="M19" s="23">
        <v>89</v>
      </c>
      <c r="N19" s="23">
        <v>103</v>
      </c>
      <c r="O19" s="23">
        <v>9093</v>
      </c>
      <c r="P19" s="23">
        <f>58+7</f>
        <v>65</v>
      </c>
      <c r="Q19" s="26">
        <f t="shared" si="6"/>
        <v>9588</v>
      </c>
      <c r="R19" s="23">
        <v>101</v>
      </c>
      <c r="S19" s="23">
        <v>1242</v>
      </c>
      <c r="T19" s="23">
        <v>1594</v>
      </c>
      <c r="U19" s="23"/>
      <c r="V19" s="26">
        <f t="shared" si="7"/>
        <v>12525</v>
      </c>
      <c r="X19" s="21"/>
      <c r="Y19" s="86">
        <f>+'Participacion de cartera'!I20</f>
        <v>0.008971838098615006</v>
      </c>
      <c r="Z19" s="86">
        <f t="shared" si="8"/>
        <v>0.002920317062995411</v>
      </c>
      <c r="AA19" s="86">
        <f t="shared" si="9"/>
        <v>0.12726546906187625</v>
      </c>
      <c r="AB19" s="29">
        <f>+'Cartera vigente por mes'!S18</f>
        <v>2.0616509926854754</v>
      </c>
      <c r="AC19" s="29"/>
      <c r="AD19" s="29"/>
      <c r="AE19" s="43"/>
      <c r="AJ19" s="23"/>
      <c r="AK19" s="26"/>
      <c r="AL19" s="26"/>
      <c r="AM19" s="26"/>
      <c r="AN19" s="26"/>
      <c r="AO19" s="26"/>
    </row>
    <row r="20" spans="1:41" ht="11.25">
      <c r="A20" s="4">
        <v>68</v>
      </c>
      <c r="B20" s="11" t="str">
        <f>+'Variacion anual de cartera'!B22</f>
        <v>Río Blanco</v>
      </c>
      <c r="C20" s="23">
        <v>2</v>
      </c>
      <c r="D20" s="23">
        <v>3</v>
      </c>
      <c r="E20" s="23">
        <v>3</v>
      </c>
      <c r="F20" s="23">
        <v>7</v>
      </c>
      <c r="G20" s="23">
        <v>8</v>
      </c>
      <c r="H20" s="23">
        <v>5</v>
      </c>
      <c r="I20" s="23">
        <v>9</v>
      </c>
      <c r="J20" s="23">
        <v>18</v>
      </c>
      <c r="K20" s="23">
        <v>22</v>
      </c>
      <c r="L20" s="23">
        <v>23</v>
      </c>
      <c r="M20" s="23">
        <v>29</v>
      </c>
      <c r="N20" s="23">
        <v>7</v>
      </c>
      <c r="O20" s="23">
        <v>1529</v>
      </c>
      <c r="P20" s="23">
        <f>24+1</f>
        <v>25</v>
      </c>
      <c r="Q20" s="26">
        <f t="shared" si="6"/>
        <v>1690</v>
      </c>
      <c r="R20" s="23">
        <v>15</v>
      </c>
      <c r="S20" s="23">
        <v>129</v>
      </c>
      <c r="T20" s="23">
        <v>325</v>
      </c>
      <c r="U20" s="23"/>
      <c r="V20" s="26">
        <f t="shared" si="7"/>
        <v>2159</v>
      </c>
      <c r="X20" s="21"/>
      <c r="Y20" s="86">
        <f>+'Participacion de cartera'!I21</f>
        <v>0.0015465228307313212</v>
      </c>
      <c r="Z20" s="86">
        <f t="shared" si="8"/>
        <v>0.013609467455621301</v>
      </c>
      <c r="AA20" s="86">
        <f t="shared" si="9"/>
        <v>0.1505326540064845</v>
      </c>
      <c r="AB20" s="29">
        <f>+'Cartera vigente por mes'!S19</f>
        <v>2.0910397700047914</v>
      </c>
      <c r="AC20" s="29"/>
      <c r="AD20" s="29"/>
      <c r="AE20" s="43"/>
      <c r="AJ20" s="23"/>
      <c r="AK20" s="26"/>
      <c r="AL20" s="26"/>
      <c r="AM20" s="26"/>
      <c r="AN20" s="26"/>
      <c r="AO20" s="26"/>
    </row>
    <row r="21" spans="1:41" ht="11.25">
      <c r="A21" s="4">
        <v>76</v>
      </c>
      <c r="B21" s="11" t="str">
        <f>+'Variacion anual de cartera'!B23</f>
        <v>Isapre Fundación</v>
      </c>
      <c r="C21" s="23">
        <v>5</v>
      </c>
      <c r="D21" s="23">
        <v>6</v>
      </c>
      <c r="E21" s="23">
        <v>15</v>
      </c>
      <c r="F21" s="23">
        <v>37</v>
      </c>
      <c r="G21" s="23">
        <v>75</v>
      </c>
      <c r="H21" s="23">
        <v>105</v>
      </c>
      <c r="I21" s="23">
        <v>60</v>
      </c>
      <c r="J21" s="23">
        <v>910</v>
      </c>
      <c r="K21" s="23">
        <v>476</v>
      </c>
      <c r="L21" s="23">
        <v>463</v>
      </c>
      <c r="M21" s="23">
        <v>571</v>
      </c>
      <c r="N21" s="23">
        <v>559</v>
      </c>
      <c r="O21" s="23">
        <v>4347</v>
      </c>
      <c r="P21" s="23">
        <f>74+1</f>
        <v>75</v>
      </c>
      <c r="Q21" s="26">
        <f t="shared" si="6"/>
        <v>7704</v>
      </c>
      <c r="R21" s="23">
        <v>44</v>
      </c>
      <c r="S21" s="23">
        <v>352</v>
      </c>
      <c r="T21" s="23">
        <v>6048</v>
      </c>
      <c r="U21" s="23"/>
      <c r="V21" s="26">
        <f t="shared" si="7"/>
        <v>14148</v>
      </c>
      <c r="X21" s="21"/>
      <c r="Y21" s="86">
        <f>+'Participacion de cartera'!I22</f>
        <v>0.010134416400734939</v>
      </c>
      <c r="Z21" s="86">
        <f t="shared" si="8"/>
        <v>0.01791277258566978</v>
      </c>
      <c r="AA21" s="86">
        <f t="shared" si="9"/>
        <v>0.42748091603053434</v>
      </c>
      <c r="AB21" s="29">
        <f>+'Cartera vigente por mes'!S20</f>
        <v>0.8629536471433704</v>
      </c>
      <c r="AC21" s="29"/>
      <c r="AD21" s="29"/>
      <c r="AE21" s="43"/>
      <c r="AJ21" s="23"/>
      <c r="AK21" s="26"/>
      <c r="AL21" s="26"/>
      <c r="AM21" s="26"/>
      <c r="AN21" s="26"/>
      <c r="AO21" s="26"/>
    </row>
    <row r="22" spans="1:41" ht="11.25">
      <c r="A22" s="4">
        <v>94</v>
      </c>
      <c r="B22" s="11" t="str">
        <f>+'Variacion anual de cartera'!B24</f>
        <v>Cruz del Norte</v>
      </c>
      <c r="C22" s="23"/>
      <c r="D22" s="23">
        <v>1</v>
      </c>
      <c r="E22" s="23"/>
      <c r="F22" s="23">
        <v>1</v>
      </c>
      <c r="G22" s="23"/>
      <c r="H22" s="23">
        <v>19</v>
      </c>
      <c r="I22" s="23">
        <v>10</v>
      </c>
      <c r="J22" s="23">
        <v>145</v>
      </c>
      <c r="K22" s="23">
        <v>226</v>
      </c>
      <c r="L22" s="23">
        <v>208</v>
      </c>
      <c r="M22" s="23">
        <v>174</v>
      </c>
      <c r="N22" s="23">
        <v>130</v>
      </c>
      <c r="O22" s="23">
        <v>430</v>
      </c>
      <c r="P22" s="23">
        <v>6</v>
      </c>
      <c r="Q22" s="26">
        <f t="shared" si="6"/>
        <v>1350</v>
      </c>
      <c r="R22" s="23">
        <v>1</v>
      </c>
      <c r="S22" s="23"/>
      <c r="T22" s="23">
        <v>20</v>
      </c>
      <c r="U22" s="23"/>
      <c r="V22" s="26">
        <f t="shared" si="7"/>
        <v>1371</v>
      </c>
      <c r="X22" s="21"/>
      <c r="Y22" s="86">
        <f>+'Participacion de cartera'!I23</f>
        <v>0.0009820670685190558</v>
      </c>
      <c r="Z22" s="86">
        <f t="shared" si="8"/>
        <v>0.0014814814814814814</v>
      </c>
      <c r="AA22" s="86">
        <f t="shared" si="9"/>
        <v>0.014587892049598834</v>
      </c>
      <c r="AB22" s="29">
        <f>+'Cartera vigente por mes'!S21</f>
        <v>1.9183823529411765</v>
      </c>
      <c r="AC22" s="29"/>
      <c r="AD22" s="29"/>
      <c r="AE22" s="43"/>
      <c r="AK22" s="26"/>
      <c r="AL22" s="26"/>
      <c r="AM22" s="26"/>
      <c r="AN22" s="26"/>
      <c r="AO22" s="26"/>
    </row>
    <row r="23" spans="1:41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X23" s="21"/>
      <c r="Y23" s="86"/>
      <c r="Z23" s="23"/>
      <c r="AB23" s="29"/>
      <c r="AC23" s="29"/>
      <c r="AD23" s="29"/>
      <c r="AE23" s="87"/>
      <c r="AK23" s="26"/>
      <c r="AL23" s="26"/>
      <c r="AM23" s="26"/>
      <c r="AN23" s="26"/>
      <c r="AO23" s="26"/>
    </row>
    <row r="24" spans="1:40" ht="11.25">
      <c r="A24" s="11"/>
      <c r="B24" s="11" t="s">
        <v>51</v>
      </c>
      <c r="C24" s="26">
        <f aca="true" t="shared" si="10" ref="C24:AI24">SUM(C17:C22)</f>
        <v>38</v>
      </c>
      <c r="D24" s="26">
        <f t="shared" si="10"/>
        <v>38</v>
      </c>
      <c r="E24" s="26">
        <f t="shared" si="10"/>
        <v>92</v>
      </c>
      <c r="F24" s="26">
        <f t="shared" si="10"/>
        <v>150</v>
      </c>
      <c r="G24" s="26">
        <f t="shared" si="10"/>
        <v>223</v>
      </c>
      <c r="H24" s="26">
        <f t="shared" si="10"/>
        <v>311</v>
      </c>
      <c r="I24" s="26">
        <f t="shared" si="10"/>
        <v>233</v>
      </c>
      <c r="J24" s="26">
        <f t="shared" si="10"/>
        <v>1600</v>
      </c>
      <c r="K24" s="26">
        <f t="shared" si="10"/>
        <v>1238</v>
      </c>
      <c r="L24" s="26">
        <f t="shared" si="10"/>
        <v>1178</v>
      </c>
      <c r="M24" s="26">
        <f t="shared" si="10"/>
        <v>1249</v>
      </c>
      <c r="N24" s="26">
        <f t="shared" si="10"/>
        <v>1294</v>
      </c>
      <c r="O24" s="26">
        <f t="shared" si="10"/>
        <v>21891</v>
      </c>
      <c r="P24" s="26">
        <f t="shared" si="10"/>
        <v>461</v>
      </c>
      <c r="Q24" s="26">
        <f t="shared" si="10"/>
        <v>29996</v>
      </c>
      <c r="R24" s="26">
        <f t="shared" si="10"/>
        <v>245</v>
      </c>
      <c r="S24" s="26">
        <f t="shared" si="10"/>
        <v>2709</v>
      </c>
      <c r="T24" s="26">
        <f t="shared" si="10"/>
        <v>12862</v>
      </c>
      <c r="U24" s="26">
        <f t="shared" si="10"/>
        <v>0</v>
      </c>
      <c r="V24" s="26">
        <f t="shared" si="10"/>
        <v>45812</v>
      </c>
      <c r="W24" s="26">
        <f t="shared" si="10"/>
        <v>0</v>
      </c>
      <c r="X24" s="26">
        <f t="shared" si="10"/>
        <v>0</v>
      </c>
      <c r="Y24" s="26">
        <f t="shared" si="10"/>
        <v>0.032815796165568914</v>
      </c>
      <c r="Z24" s="26">
        <f t="shared" si="10"/>
        <v>0.08184403196338848</v>
      </c>
      <c r="AA24" s="26">
        <f t="shared" si="10"/>
        <v>1.1468793528690602</v>
      </c>
      <c r="AB24" s="26">
        <f t="shared" si="10"/>
        <v>10.365188492098802</v>
      </c>
      <c r="AC24" s="26">
        <f t="shared" si="10"/>
        <v>0</v>
      </c>
      <c r="AD24" s="26">
        <f t="shared" si="10"/>
        <v>0</v>
      </c>
      <c r="AE24" s="26">
        <f t="shared" si="10"/>
        <v>0</v>
      </c>
      <c r="AF24" s="26">
        <f t="shared" si="10"/>
        <v>0</v>
      </c>
      <c r="AG24" s="26">
        <f t="shared" si="10"/>
        <v>0</v>
      </c>
      <c r="AH24" s="26">
        <f t="shared" si="10"/>
        <v>0</v>
      </c>
      <c r="AI24" s="26">
        <f t="shared" si="10"/>
        <v>0</v>
      </c>
      <c r="AJ24" s="26"/>
      <c r="AK24" s="26"/>
      <c r="AL24" s="26"/>
      <c r="AM24" s="26"/>
      <c r="AN24" s="26"/>
    </row>
    <row r="25" spans="1:40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1.25">
      <c r="A26" s="15"/>
      <c r="B26" s="15" t="s">
        <v>52</v>
      </c>
      <c r="C26" s="26">
        <f aca="true" t="shared" si="11" ref="C26:AI26">C15+C24</f>
        <v>5701</v>
      </c>
      <c r="D26" s="26">
        <f t="shared" si="11"/>
        <v>4919</v>
      </c>
      <c r="E26" s="26">
        <f t="shared" si="11"/>
        <v>13372</v>
      </c>
      <c r="F26" s="26">
        <f t="shared" si="11"/>
        <v>31657</v>
      </c>
      <c r="G26" s="26">
        <f t="shared" si="11"/>
        <v>32046</v>
      </c>
      <c r="H26" s="26">
        <f t="shared" si="11"/>
        <v>42698</v>
      </c>
      <c r="I26" s="26">
        <f t="shared" si="11"/>
        <v>36922</v>
      </c>
      <c r="J26" s="26">
        <f t="shared" si="11"/>
        <v>90229</v>
      </c>
      <c r="K26" s="26">
        <f t="shared" si="11"/>
        <v>91720</v>
      </c>
      <c r="L26" s="26">
        <f t="shared" si="11"/>
        <v>85788</v>
      </c>
      <c r="M26" s="26">
        <f t="shared" si="11"/>
        <v>74152</v>
      </c>
      <c r="N26" s="26">
        <f t="shared" si="11"/>
        <v>66678</v>
      </c>
      <c r="O26" s="26">
        <f t="shared" si="11"/>
        <v>499819</v>
      </c>
      <c r="P26" s="26">
        <f t="shared" si="11"/>
        <v>103847</v>
      </c>
      <c r="Q26" s="26">
        <f t="shared" si="11"/>
        <v>1179548</v>
      </c>
      <c r="R26" s="26">
        <f t="shared" si="11"/>
        <v>47788</v>
      </c>
      <c r="S26" s="26">
        <f t="shared" si="11"/>
        <v>75294</v>
      </c>
      <c r="T26" s="26">
        <f t="shared" si="11"/>
        <v>93405</v>
      </c>
      <c r="U26" s="26">
        <f t="shared" si="11"/>
        <v>0</v>
      </c>
      <c r="V26" s="26">
        <f t="shared" si="11"/>
        <v>1396035</v>
      </c>
      <c r="W26" s="26">
        <f t="shared" si="11"/>
        <v>0</v>
      </c>
      <c r="X26" s="26">
        <f t="shared" si="11"/>
        <v>0</v>
      </c>
      <c r="Y26" s="26">
        <f t="shared" si="11"/>
        <v>1</v>
      </c>
      <c r="Z26" s="26">
        <f t="shared" si="11"/>
        <v>0.6154598673445018</v>
      </c>
      <c r="AA26" s="26">
        <f t="shared" si="11"/>
        <v>1.5748754265799163</v>
      </c>
      <c r="AB26" s="26">
        <f t="shared" si="11"/>
        <v>16.991243757289674</v>
      </c>
      <c r="AC26" s="26">
        <f t="shared" si="11"/>
        <v>0</v>
      </c>
      <c r="AD26" s="26">
        <f t="shared" si="11"/>
        <v>0</v>
      </c>
      <c r="AE26" s="26">
        <f t="shared" si="11"/>
        <v>0</v>
      </c>
      <c r="AF26" s="26">
        <f t="shared" si="11"/>
        <v>0</v>
      </c>
      <c r="AG26" s="26">
        <f t="shared" si="11"/>
        <v>0</v>
      </c>
      <c r="AH26" s="26">
        <f t="shared" si="11"/>
        <v>0</v>
      </c>
      <c r="AI26" s="26">
        <f t="shared" si="11"/>
        <v>0</v>
      </c>
      <c r="AJ26" s="26"/>
      <c r="AK26" s="26"/>
      <c r="AL26" s="26"/>
      <c r="AM26" s="26"/>
      <c r="AN26" s="26"/>
    </row>
    <row r="27" spans="1:31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X27" s="21"/>
      <c r="Y27" s="86"/>
      <c r="Z27" s="23"/>
      <c r="AB27" s="29"/>
      <c r="AE27" s="87"/>
    </row>
    <row r="28" spans="1:31" ht="12" thickBot="1">
      <c r="A28" s="27"/>
      <c r="B28" s="145" t="s">
        <v>53</v>
      </c>
      <c r="C28" s="51">
        <f aca="true" t="shared" si="12" ref="C28:U28">(C26/$V26)</f>
        <v>0.0040837085030103115</v>
      </c>
      <c r="D28" s="51">
        <f t="shared" si="12"/>
        <v>0.0035235506273123525</v>
      </c>
      <c r="E28" s="51">
        <f t="shared" si="12"/>
        <v>0.009578556411551286</v>
      </c>
      <c r="F28" s="51">
        <f t="shared" si="12"/>
        <v>0.022676365563900618</v>
      </c>
      <c r="G28" s="51">
        <f t="shared" si="12"/>
        <v>0.022955011872911497</v>
      </c>
      <c r="H28" s="51">
        <f t="shared" si="12"/>
        <v>0.030585193064643794</v>
      </c>
      <c r="I28" s="51">
        <f t="shared" si="12"/>
        <v>0.02644776098020465</v>
      </c>
      <c r="J28" s="51">
        <f t="shared" si="12"/>
        <v>0.06463233371656155</v>
      </c>
      <c r="K28" s="51">
        <f t="shared" si="12"/>
        <v>0.06570035851536674</v>
      </c>
      <c r="L28" s="51">
        <f t="shared" si="12"/>
        <v>0.06145118138155562</v>
      </c>
      <c r="M28" s="51">
        <f t="shared" si="12"/>
        <v>0.05311614680147704</v>
      </c>
      <c r="N28" s="51">
        <f t="shared" si="12"/>
        <v>0.04776241283348913</v>
      </c>
      <c r="O28" s="51">
        <f t="shared" si="12"/>
        <v>0.3580275566157009</v>
      </c>
      <c r="P28" s="51">
        <f t="shared" si="12"/>
        <v>0.0743871034751994</v>
      </c>
      <c r="Q28" s="51">
        <f t="shared" si="12"/>
        <v>0.8449272403628849</v>
      </c>
      <c r="R28" s="51">
        <f t="shared" si="12"/>
        <v>0.034231233457613884</v>
      </c>
      <c r="S28" s="51">
        <f t="shared" si="12"/>
        <v>0.053934177868033395</v>
      </c>
      <c r="T28" s="51">
        <f t="shared" si="12"/>
        <v>0.06690734831146783</v>
      </c>
      <c r="U28" s="51">
        <f t="shared" si="12"/>
        <v>0</v>
      </c>
      <c r="V28" s="148">
        <f>SUM(Q28:U28)</f>
        <v>1</v>
      </c>
      <c r="X28" s="21"/>
      <c r="Y28" s="86"/>
      <c r="Z28" s="23"/>
      <c r="AB28" s="29"/>
      <c r="AE28" s="88"/>
    </row>
    <row r="29" spans="2:31" ht="11.25">
      <c r="B29" s="11" t="str">
        <f>+'Cartera vigente por mes'!B26</f>
        <v>Fuente: Superintendencia de Salud, Archivo Maestro de Beneficiarios.</v>
      </c>
      <c r="C29" s="4"/>
      <c r="D29" s="4"/>
      <c r="E29" s="4"/>
      <c r="F29" s="4"/>
      <c r="G29" s="4"/>
      <c r="H29" s="4"/>
      <c r="I29" s="4"/>
      <c r="J29" s="4"/>
      <c r="K29" s="11" t="s">
        <v>1</v>
      </c>
      <c r="L29" s="11" t="s">
        <v>1</v>
      </c>
      <c r="M29" s="11" t="s">
        <v>1</v>
      </c>
      <c r="N29" s="11"/>
      <c r="O29" s="11" t="s">
        <v>1</v>
      </c>
      <c r="P29" s="4"/>
      <c r="Q29" s="89"/>
      <c r="R29" s="4"/>
      <c r="S29" s="4"/>
      <c r="T29" s="4"/>
      <c r="U29" s="4"/>
      <c r="V29" s="4"/>
      <c r="W29" s="11" t="s">
        <v>1</v>
      </c>
      <c r="X29" s="21"/>
      <c r="Y29" s="90"/>
      <c r="Z29" s="90"/>
      <c r="AB29" s="29"/>
      <c r="AE29" s="33"/>
    </row>
    <row r="30" spans="2:28" ht="11.25">
      <c r="B30" s="58" t="s">
        <v>242</v>
      </c>
      <c r="C30" s="4"/>
      <c r="D30" s="4"/>
      <c r="E30" s="4"/>
      <c r="F30" s="4"/>
      <c r="G30" s="4"/>
      <c r="H30" s="4"/>
      <c r="I30" s="4"/>
      <c r="J30" s="4"/>
      <c r="K30" s="11" t="s">
        <v>1</v>
      </c>
      <c r="L30" s="11" t="s">
        <v>1</v>
      </c>
      <c r="M30" s="11" t="s">
        <v>1</v>
      </c>
      <c r="N30" s="11"/>
      <c r="O30" s="11" t="s">
        <v>1</v>
      </c>
      <c r="P30" s="4"/>
      <c r="Q30" s="11" t="s">
        <v>1</v>
      </c>
      <c r="R30" s="4"/>
      <c r="S30" s="4"/>
      <c r="T30" s="4"/>
      <c r="U30" s="4"/>
      <c r="V30" s="4"/>
      <c r="W30" s="11" t="s">
        <v>1</v>
      </c>
      <c r="X30" s="21"/>
      <c r="Y30" s="21"/>
      <c r="Z30" s="21"/>
      <c r="AB30" s="29"/>
    </row>
    <row r="31" ht="11.25">
      <c r="AB31" s="29"/>
    </row>
    <row r="32" spans="1:28" ht="15">
      <c r="A32" s="153" t="s">
        <v>231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26"/>
      <c r="AB32" s="29"/>
    </row>
    <row r="33" spans="4:28" ht="11.25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AB33" s="29"/>
    </row>
    <row r="34" spans="2:28" ht="13.5">
      <c r="B34" s="102" t="s">
        <v>255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AB34" s="29"/>
    </row>
    <row r="35" spans="1:28" ht="12" thickBo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50"/>
      <c r="W35" s="21"/>
      <c r="AB35" s="29"/>
    </row>
    <row r="36" spans="1:28" ht="11.25">
      <c r="A36" s="112" t="s">
        <v>1</v>
      </c>
      <c r="B36" s="112" t="s">
        <v>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 t="s">
        <v>4</v>
      </c>
      <c r="R36" s="124" t="s">
        <v>142</v>
      </c>
      <c r="S36" s="124" t="s">
        <v>143</v>
      </c>
      <c r="T36" s="124" t="s">
        <v>144</v>
      </c>
      <c r="U36" s="124" t="s">
        <v>145</v>
      </c>
      <c r="V36" s="149"/>
      <c r="AB36" s="29"/>
    </row>
    <row r="37" spans="1:28" ht="11.25">
      <c r="A37" s="120" t="s">
        <v>39</v>
      </c>
      <c r="B37" s="120" t="s">
        <v>40</v>
      </c>
      <c r="C37" s="125" t="str">
        <f>+C6</f>
        <v>001 - 100</v>
      </c>
      <c r="D37" s="125" t="str">
        <f aca="true" t="shared" si="13" ref="D37:P37">+D6</f>
        <v>101 - 150</v>
      </c>
      <c r="E37" s="125" t="str">
        <f t="shared" si="13"/>
        <v>151 - 200</v>
      </c>
      <c r="F37" s="125" t="str">
        <f t="shared" si="13"/>
        <v>201 - 250</v>
      </c>
      <c r="G37" s="125" t="str">
        <f t="shared" si="13"/>
        <v>251 - 300</v>
      </c>
      <c r="H37" s="125" t="str">
        <f t="shared" si="13"/>
        <v>301 - 350</v>
      </c>
      <c r="I37" s="125" t="str">
        <f t="shared" si="13"/>
        <v>351 - 400</v>
      </c>
      <c r="J37" s="125" t="str">
        <f t="shared" si="13"/>
        <v>401 - 500</v>
      </c>
      <c r="K37" s="125" t="str">
        <f t="shared" si="13"/>
        <v>501 - 600</v>
      </c>
      <c r="L37" s="125" t="str">
        <f t="shared" si="13"/>
        <v>601 - 700</v>
      </c>
      <c r="M37" s="125" t="str">
        <f t="shared" si="13"/>
        <v>701 - 800</v>
      </c>
      <c r="N37" s="125" t="str">
        <f t="shared" si="13"/>
        <v>801 - 900</v>
      </c>
      <c r="O37" s="125" t="str">
        <f t="shared" si="13"/>
        <v>más de 900</v>
      </c>
      <c r="P37" s="125" t="str">
        <f t="shared" si="13"/>
        <v>s/clas. (*)</v>
      </c>
      <c r="Q37" s="119" t="s">
        <v>157</v>
      </c>
      <c r="R37" s="119" t="s">
        <v>158</v>
      </c>
      <c r="S37" s="119" t="s">
        <v>159</v>
      </c>
      <c r="T37" s="119" t="s">
        <v>160</v>
      </c>
      <c r="U37" s="119" t="str">
        <f>+U6</f>
        <v>(*)</v>
      </c>
      <c r="V37" s="119" t="s">
        <v>4</v>
      </c>
      <c r="AB37" s="29"/>
    </row>
    <row r="38" spans="1:22" ht="11.25">
      <c r="A38" s="4">
        <v>67</v>
      </c>
      <c r="B38" s="11" t="str">
        <f aca="true" t="shared" si="14" ref="B38:B44">+B7</f>
        <v>Colmena Golden Cross</v>
      </c>
      <c r="C38" s="29">
        <f aca="true" t="shared" si="15" ref="C38:U38">(C7/$V7)*100</f>
        <v>0.20997444942489102</v>
      </c>
      <c r="D38" s="29">
        <f t="shared" si="15"/>
        <v>0.18168315518658992</v>
      </c>
      <c r="E38" s="29">
        <f t="shared" si="15"/>
        <v>0.4999602153674774</v>
      </c>
      <c r="F38" s="29">
        <f t="shared" si="15"/>
        <v>0.9314024525015693</v>
      </c>
      <c r="G38" s="29">
        <f t="shared" si="15"/>
        <v>1.0432414750373533</v>
      </c>
      <c r="H38" s="29">
        <f t="shared" si="15"/>
        <v>1.9512151994978295</v>
      </c>
      <c r="I38" s="29">
        <f t="shared" si="15"/>
        <v>1.4534652414927194</v>
      </c>
      <c r="J38" s="29">
        <f t="shared" si="15"/>
        <v>4.687955865580988</v>
      </c>
      <c r="K38" s="29">
        <f t="shared" si="15"/>
        <v>5.186147875058572</v>
      </c>
      <c r="L38" s="29">
        <f t="shared" si="15"/>
        <v>5.3112484417685595</v>
      </c>
      <c r="M38" s="29">
        <f t="shared" si="15"/>
        <v>4.847094395671432</v>
      </c>
      <c r="N38" s="29">
        <f t="shared" si="15"/>
        <v>4.4978737324174025</v>
      </c>
      <c r="O38" s="29">
        <f t="shared" si="15"/>
        <v>46.715115508049756</v>
      </c>
      <c r="P38" s="29">
        <f t="shared" si="15"/>
        <v>4.646845078640957</v>
      </c>
      <c r="Q38" s="29">
        <f t="shared" si="15"/>
        <v>82.1632230856961</v>
      </c>
      <c r="R38" s="29">
        <f t="shared" si="15"/>
        <v>3.4250148087243275</v>
      </c>
      <c r="S38" s="29">
        <f t="shared" si="15"/>
        <v>8.038263975457301</v>
      </c>
      <c r="T38" s="29">
        <f t="shared" si="15"/>
        <v>6.373498130122271</v>
      </c>
      <c r="U38" s="29">
        <f t="shared" si="15"/>
        <v>0</v>
      </c>
      <c r="V38" s="23">
        <f aca="true" t="shared" si="16" ref="V38:V44">SUM(Q38:U38)</f>
        <v>100</v>
      </c>
    </row>
    <row r="39" spans="1:22" ht="11.25">
      <c r="A39" s="4">
        <v>78</v>
      </c>
      <c r="B39" s="11" t="str">
        <f t="shared" si="14"/>
        <v>Isapre Cruz Blanca S.A.</v>
      </c>
      <c r="C39" s="29">
        <f aca="true" t="shared" si="17" ref="C39:U39">(C8/$V8)*100</f>
        <v>0.3846168070148189</v>
      </c>
      <c r="D39" s="29">
        <f t="shared" si="17"/>
        <v>0.3369095299908653</v>
      </c>
      <c r="E39" s="29">
        <f t="shared" si="17"/>
        <v>0.9833616248580802</v>
      </c>
      <c r="F39" s="29">
        <f t="shared" si="17"/>
        <v>2.1838098513677933</v>
      </c>
      <c r="G39" s="29">
        <f t="shared" si="17"/>
        <v>2.3091801375005083</v>
      </c>
      <c r="H39" s="29">
        <f t="shared" si="17"/>
        <v>3.3424679824999353</v>
      </c>
      <c r="I39" s="29">
        <f t="shared" si="17"/>
        <v>2.789581322416133</v>
      </c>
      <c r="J39" s="29">
        <f t="shared" si="17"/>
        <v>7.023324790402332</v>
      </c>
      <c r="K39" s="29">
        <f t="shared" si="17"/>
        <v>7.261861175522098</v>
      </c>
      <c r="L39" s="29">
        <f t="shared" si="17"/>
        <v>6.598767007274435</v>
      </c>
      <c r="M39" s="29">
        <f t="shared" si="17"/>
        <v>5.691589096113521</v>
      </c>
      <c r="N39" s="29">
        <f t="shared" si="17"/>
        <v>5.10911652779781</v>
      </c>
      <c r="O39" s="29">
        <f t="shared" si="17"/>
        <v>35.53526455349317</v>
      </c>
      <c r="P39" s="29">
        <f t="shared" si="17"/>
        <v>5.674577198880174</v>
      </c>
      <c r="Q39" s="29">
        <f t="shared" si="17"/>
        <v>85.22442760513168</v>
      </c>
      <c r="R39" s="29">
        <f t="shared" si="17"/>
        <v>1.8746371103443429</v>
      </c>
      <c r="S39" s="29">
        <f t="shared" si="17"/>
        <v>7.409051068975847</v>
      </c>
      <c r="T39" s="29">
        <f t="shared" si="17"/>
        <v>5.491884215548135</v>
      </c>
      <c r="U39" s="29">
        <f t="shared" si="17"/>
        <v>0</v>
      </c>
      <c r="V39" s="23">
        <f t="shared" si="16"/>
        <v>100</v>
      </c>
    </row>
    <row r="40" spans="1:22" ht="11.25">
      <c r="A40" s="4">
        <v>80</v>
      </c>
      <c r="B40" s="11" t="str">
        <f t="shared" si="14"/>
        <v>Vida Tres</v>
      </c>
      <c r="C40" s="29">
        <f aca="true" t="shared" si="18" ref="C40:U40">(C9/$V9)*100</f>
        <v>0.2124068901303538</v>
      </c>
      <c r="D40" s="29">
        <f t="shared" si="18"/>
        <v>0.25168761638733705</v>
      </c>
      <c r="E40" s="29">
        <f t="shared" si="18"/>
        <v>0.6270367783985102</v>
      </c>
      <c r="F40" s="29">
        <f t="shared" si="18"/>
        <v>0.9703794227188083</v>
      </c>
      <c r="G40" s="29">
        <f t="shared" si="18"/>
        <v>0.8787243947858472</v>
      </c>
      <c r="H40" s="29">
        <f t="shared" si="18"/>
        <v>1.5173999068901303</v>
      </c>
      <c r="I40" s="29">
        <f t="shared" si="18"/>
        <v>1.030027932960894</v>
      </c>
      <c r="J40" s="29">
        <f t="shared" si="18"/>
        <v>3.1701000931098697</v>
      </c>
      <c r="K40" s="29">
        <f t="shared" si="18"/>
        <v>3.7447625698324023</v>
      </c>
      <c r="L40" s="29">
        <f t="shared" si="18"/>
        <v>3.9644436685288644</v>
      </c>
      <c r="M40" s="29">
        <f t="shared" si="18"/>
        <v>3.577455772811918</v>
      </c>
      <c r="N40" s="29">
        <f t="shared" si="18"/>
        <v>3.722939944134078</v>
      </c>
      <c r="O40" s="29">
        <f t="shared" si="18"/>
        <v>44.99534450651769</v>
      </c>
      <c r="P40" s="29">
        <f t="shared" si="18"/>
        <v>6.993424115456238</v>
      </c>
      <c r="Q40" s="29">
        <f t="shared" si="18"/>
        <v>75.65613361266294</v>
      </c>
      <c r="R40" s="29">
        <f t="shared" si="18"/>
        <v>10.688722067039107</v>
      </c>
      <c r="S40" s="29">
        <f t="shared" si="18"/>
        <v>5.215607541899441</v>
      </c>
      <c r="T40" s="29">
        <f t="shared" si="18"/>
        <v>8.43953677839851</v>
      </c>
      <c r="U40" s="29">
        <f t="shared" si="18"/>
        <v>0</v>
      </c>
      <c r="V40" s="23">
        <f t="shared" si="16"/>
        <v>100</v>
      </c>
    </row>
    <row r="41" spans="1:22" ht="11.25">
      <c r="A41" s="4">
        <v>81</v>
      </c>
      <c r="B41" s="11" t="str">
        <f t="shared" si="14"/>
        <v>Ferrosalud</v>
      </c>
      <c r="C41" s="29">
        <f aca="true" t="shared" si="19" ref="C41:U41">(C10/$V10)*100</f>
        <v>0.6299212598425197</v>
      </c>
      <c r="D41" s="29">
        <f t="shared" si="19"/>
        <v>0.5221715706589308</v>
      </c>
      <c r="E41" s="29">
        <f t="shared" si="19"/>
        <v>1.6079569001243263</v>
      </c>
      <c r="F41" s="29">
        <f t="shared" si="19"/>
        <v>4.815582262743473</v>
      </c>
      <c r="G41" s="29">
        <f t="shared" si="19"/>
        <v>5.279734769995856</v>
      </c>
      <c r="H41" s="29">
        <f t="shared" si="19"/>
        <v>5.337753833402404</v>
      </c>
      <c r="I41" s="29">
        <f t="shared" si="19"/>
        <v>4.7409863240779115</v>
      </c>
      <c r="J41" s="29">
        <f t="shared" si="19"/>
        <v>9.258184832159138</v>
      </c>
      <c r="K41" s="29">
        <f t="shared" si="19"/>
        <v>8.288437629506838</v>
      </c>
      <c r="L41" s="29">
        <f t="shared" si="19"/>
        <v>6.116866970576047</v>
      </c>
      <c r="M41" s="29">
        <f t="shared" si="19"/>
        <v>4.053046000828844</v>
      </c>
      <c r="N41" s="29">
        <f t="shared" si="19"/>
        <v>2.9258184832159135</v>
      </c>
      <c r="O41" s="29">
        <f t="shared" si="19"/>
        <v>8.039784500621632</v>
      </c>
      <c r="P41" s="29">
        <f t="shared" si="19"/>
        <v>31.74471612101119</v>
      </c>
      <c r="Q41" s="29">
        <f t="shared" si="19"/>
        <v>93.36096145876502</v>
      </c>
      <c r="R41" s="29">
        <f t="shared" si="19"/>
        <v>0.02486531288852051</v>
      </c>
      <c r="S41" s="29">
        <f t="shared" si="19"/>
        <v>0.04973062577704102</v>
      </c>
      <c r="T41" s="29">
        <f t="shared" si="19"/>
        <v>6.564442602569416</v>
      </c>
      <c r="U41" s="29">
        <f t="shared" si="19"/>
        <v>0</v>
      </c>
      <c r="V41" s="23">
        <f>SUM(Q41:U41)</f>
        <v>100</v>
      </c>
    </row>
    <row r="42" spans="1:22" ht="11.25">
      <c r="A42" s="4">
        <v>88</v>
      </c>
      <c r="B42" s="11" t="str">
        <f t="shared" si="14"/>
        <v>Mas Vida</v>
      </c>
      <c r="C42" s="29">
        <f aca="true" t="shared" si="20" ref="C42:U42">(C11/$V11)*100</f>
        <v>0.35348342902029645</v>
      </c>
      <c r="D42" s="29">
        <f t="shared" si="20"/>
        <v>0.23854355585846804</v>
      </c>
      <c r="E42" s="29">
        <f t="shared" si="20"/>
        <v>0.5706562546928968</v>
      </c>
      <c r="F42" s="29">
        <f t="shared" si="20"/>
        <v>1.181166033245925</v>
      </c>
      <c r="G42" s="29">
        <f t="shared" si="20"/>
        <v>1.3065024778495269</v>
      </c>
      <c r="H42" s="29">
        <f t="shared" si="20"/>
        <v>2.464565019002622</v>
      </c>
      <c r="I42" s="29">
        <f t="shared" si="20"/>
        <v>1.8251758753335567</v>
      </c>
      <c r="J42" s="29">
        <f t="shared" si="20"/>
        <v>5.674217657999007</v>
      </c>
      <c r="K42" s="29">
        <f t="shared" si="20"/>
        <v>6.617417722688784</v>
      </c>
      <c r="L42" s="29">
        <f t="shared" si="20"/>
        <v>6.981297723150854</v>
      </c>
      <c r="M42" s="29">
        <f t="shared" si="20"/>
        <v>6.365012071574619</v>
      </c>
      <c r="N42" s="29">
        <f t="shared" si="20"/>
        <v>5.929511245624776</v>
      </c>
      <c r="O42" s="29">
        <f t="shared" si="20"/>
        <v>42.44515808564465</v>
      </c>
      <c r="P42" s="29">
        <f t="shared" si="20"/>
        <v>6.592003881386671</v>
      </c>
      <c r="Q42" s="29">
        <f t="shared" si="20"/>
        <v>88.54471103307266</v>
      </c>
      <c r="R42" s="29">
        <f t="shared" si="20"/>
        <v>4.400060069079442</v>
      </c>
      <c r="S42" s="29">
        <f t="shared" si="20"/>
        <v>4.618965656659004</v>
      </c>
      <c r="T42" s="29">
        <f t="shared" si="20"/>
        <v>2.4362632411889056</v>
      </c>
      <c r="U42" s="29">
        <f t="shared" si="20"/>
        <v>0</v>
      </c>
      <c r="V42" s="23">
        <f t="shared" si="16"/>
        <v>100.00000000000001</v>
      </c>
    </row>
    <row r="43" spans="1:22" ht="11.25">
      <c r="A43" s="4">
        <v>99</v>
      </c>
      <c r="B43" s="11" t="str">
        <f t="shared" si="14"/>
        <v>Isapre Banmédica</v>
      </c>
      <c r="C43" s="29">
        <f aca="true" t="shared" si="21" ref="C43:U43">(C12/$V12)*100</f>
        <v>0.42530248383348235</v>
      </c>
      <c r="D43" s="29">
        <f t="shared" si="21"/>
        <v>0.42563736767902055</v>
      </c>
      <c r="E43" s="29">
        <f t="shared" si="21"/>
        <v>0.979535248199162</v>
      </c>
      <c r="F43" s="29">
        <f t="shared" si="21"/>
        <v>2.480819527746801</v>
      </c>
      <c r="G43" s="29">
        <f t="shared" si="21"/>
        <v>2.487182320812026</v>
      </c>
      <c r="H43" s="29">
        <f t="shared" si="21"/>
        <v>3.3896942845374083</v>
      </c>
      <c r="I43" s="29">
        <f t="shared" si="21"/>
        <v>2.993191811420209</v>
      </c>
      <c r="J43" s="29">
        <f t="shared" si="21"/>
        <v>7.065714257009955</v>
      </c>
      <c r="K43" s="29">
        <f t="shared" si="21"/>
        <v>6.908653733452552</v>
      </c>
      <c r="L43" s="29">
        <f t="shared" si="21"/>
        <v>6.240225577758355</v>
      </c>
      <c r="M43" s="29">
        <f t="shared" si="21"/>
        <v>5.296857784877315</v>
      </c>
      <c r="N43" s="29">
        <f t="shared" si="21"/>
        <v>4.701769191355979</v>
      </c>
      <c r="O43" s="29">
        <f t="shared" si="21"/>
        <v>32.74829125517814</v>
      </c>
      <c r="P43" s="29">
        <f t="shared" si="21"/>
        <v>8.782998616929719</v>
      </c>
      <c r="Q43" s="29">
        <f t="shared" si="21"/>
        <v>84.92587346079013</v>
      </c>
      <c r="R43" s="29">
        <f t="shared" si="21"/>
        <v>5.463295056109788</v>
      </c>
      <c r="S43" s="29">
        <f t="shared" si="21"/>
        <v>3.0373964790312478</v>
      </c>
      <c r="T43" s="29">
        <f t="shared" si="21"/>
        <v>6.573435004068839</v>
      </c>
      <c r="U43" s="29">
        <f t="shared" si="21"/>
        <v>0</v>
      </c>
      <c r="V43" s="23">
        <f t="shared" si="16"/>
        <v>100</v>
      </c>
    </row>
    <row r="44" spans="1:22" ht="11.25">
      <c r="A44" s="4">
        <v>107</v>
      </c>
      <c r="B44" s="11" t="str">
        <f t="shared" si="14"/>
        <v>Consalud S.A.</v>
      </c>
      <c r="C44" s="29">
        <f aca="true" t="shared" si="22" ref="C44:U44">(C13/$V13)*100</f>
        <v>0.6789344316747492</v>
      </c>
      <c r="D44" s="29">
        <f t="shared" si="22"/>
        <v>0.544409752208862</v>
      </c>
      <c r="E44" s="29">
        <f t="shared" si="22"/>
        <v>1.6448548462100576</v>
      </c>
      <c r="F44" s="29">
        <f t="shared" si="22"/>
        <v>4.2496512323124955</v>
      </c>
      <c r="G44" s="29">
        <f t="shared" si="22"/>
        <v>4.081910582608118</v>
      </c>
      <c r="H44" s="29">
        <f t="shared" si="22"/>
        <v>4.271241612967515</v>
      </c>
      <c r="I44" s="29">
        <f t="shared" si="22"/>
        <v>4.145353085763635</v>
      </c>
      <c r="J44" s="29">
        <f t="shared" si="22"/>
        <v>8.242210854979074</v>
      </c>
      <c r="K44" s="29">
        <f t="shared" si="22"/>
        <v>7.790141500033217</v>
      </c>
      <c r="L44" s="29">
        <f t="shared" si="22"/>
        <v>6.831860758652761</v>
      </c>
      <c r="M44" s="29">
        <f t="shared" si="22"/>
        <v>5.567993091078191</v>
      </c>
      <c r="N44" s="29">
        <f t="shared" si="22"/>
        <v>4.708695941008437</v>
      </c>
      <c r="O44" s="29">
        <f t="shared" si="22"/>
        <v>24.243672357669567</v>
      </c>
      <c r="P44" s="29">
        <f t="shared" si="22"/>
        <v>10.380987178635488</v>
      </c>
      <c r="Q44" s="29">
        <f t="shared" si="22"/>
        <v>87.38191722580217</v>
      </c>
      <c r="R44" s="29">
        <f t="shared" si="22"/>
        <v>1.1439580150136186</v>
      </c>
      <c r="S44" s="29">
        <f t="shared" si="22"/>
        <v>4.553577359994685</v>
      </c>
      <c r="T44" s="29">
        <f t="shared" si="22"/>
        <v>6.92054739918953</v>
      </c>
      <c r="U44" s="29">
        <f t="shared" si="22"/>
        <v>0</v>
      </c>
      <c r="V44" s="23">
        <f t="shared" si="16"/>
        <v>100.00000000000001</v>
      </c>
    </row>
    <row r="45" spans="1:22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1.25">
      <c r="B46" s="11" t="s">
        <v>45</v>
      </c>
      <c r="C46" s="29">
        <f aca="true" t="shared" si="23" ref="C46:U46">(C15/$V15)*100</f>
        <v>0.41941220079942354</v>
      </c>
      <c r="D46" s="29">
        <f t="shared" si="23"/>
        <v>0.3614958417979845</v>
      </c>
      <c r="E46" s="29">
        <f t="shared" si="23"/>
        <v>0.9835412372622893</v>
      </c>
      <c r="F46" s="29">
        <f t="shared" si="23"/>
        <v>2.333466397772812</v>
      </c>
      <c r="G46" s="29">
        <f t="shared" si="23"/>
        <v>2.356869939261885</v>
      </c>
      <c r="H46" s="29">
        <f t="shared" si="23"/>
        <v>3.1392592186623984</v>
      </c>
      <c r="I46" s="29">
        <f t="shared" si="23"/>
        <v>2.71725485345754</v>
      </c>
      <c r="J46" s="29">
        <f t="shared" si="23"/>
        <v>6.564026831123451</v>
      </c>
      <c r="K46" s="29">
        <f t="shared" si="23"/>
        <v>6.70126342093121</v>
      </c>
      <c r="L46" s="29">
        <f t="shared" si="23"/>
        <v>6.2663722955393295</v>
      </c>
      <c r="M46" s="29">
        <f t="shared" si="23"/>
        <v>5.399330332841315</v>
      </c>
      <c r="N46" s="29">
        <f t="shared" si="23"/>
        <v>4.842459356713668</v>
      </c>
      <c r="O46" s="29">
        <f t="shared" si="23"/>
        <v>35.396227141738805</v>
      </c>
      <c r="P46" s="29">
        <f t="shared" si="23"/>
        <v>7.656957406295108</v>
      </c>
      <c r="Q46" s="29">
        <f t="shared" si="23"/>
        <v>85.13793647419723</v>
      </c>
      <c r="R46" s="29">
        <f t="shared" si="23"/>
        <v>3.5211220665030885</v>
      </c>
      <c r="S46" s="29">
        <f t="shared" si="23"/>
        <v>5.375778667671933</v>
      </c>
      <c r="T46" s="29">
        <f t="shared" si="23"/>
        <v>5.965162791627753</v>
      </c>
      <c r="U46" s="29">
        <f t="shared" si="23"/>
        <v>0</v>
      </c>
      <c r="V46" s="23">
        <f>SUM(Q46:U46)</f>
        <v>100</v>
      </c>
    </row>
    <row r="47" spans="1:22" ht="11.25">
      <c r="A47" s="4"/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6"/>
      <c r="R47" s="26"/>
      <c r="S47" s="26"/>
      <c r="T47" s="26"/>
      <c r="U47" s="26"/>
      <c r="V47" s="26"/>
    </row>
    <row r="48" spans="1:22" ht="11.25">
      <c r="A48" s="4">
        <v>62</v>
      </c>
      <c r="B48" s="11" t="str">
        <f aca="true" t="shared" si="24" ref="B48:B53">+B17</f>
        <v>San Lorenzo</v>
      </c>
      <c r="C48" s="29">
        <f aca="true" t="shared" si="25" ref="C48:U48">(C17/$V17)*100</f>
        <v>0</v>
      </c>
      <c r="D48" s="29">
        <f t="shared" si="25"/>
        <v>0.06369426751592357</v>
      </c>
      <c r="E48" s="29">
        <f t="shared" si="25"/>
        <v>0</v>
      </c>
      <c r="F48" s="29">
        <f t="shared" si="25"/>
        <v>0.25477707006369427</v>
      </c>
      <c r="G48" s="29">
        <f t="shared" si="25"/>
        <v>0.06369426751592357</v>
      </c>
      <c r="H48" s="29">
        <f t="shared" si="25"/>
        <v>0.25477707006369427</v>
      </c>
      <c r="I48" s="29">
        <f t="shared" si="25"/>
        <v>0.1910828025477707</v>
      </c>
      <c r="J48" s="29">
        <f t="shared" si="25"/>
        <v>0.9554140127388535</v>
      </c>
      <c r="K48" s="29">
        <f t="shared" si="25"/>
        <v>0.6369426751592357</v>
      </c>
      <c r="L48" s="29">
        <f t="shared" si="25"/>
        <v>1.4649681528662422</v>
      </c>
      <c r="M48" s="29">
        <f t="shared" si="25"/>
        <v>3.56687898089172</v>
      </c>
      <c r="N48" s="29">
        <f t="shared" si="25"/>
        <v>5.222929936305733</v>
      </c>
      <c r="O48" s="29">
        <f t="shared" si="25"/>
        <v>75.54140127388536</v>
      </c>
      <c r="P48" s="29">
        <f t="shared" si="25"/>
        <v>1.210191082802548</v>
      </c>
      <c r="Q48" s="29">
        <f t="shared" si="25"/>
        <v>89.4267515923567</v>
      </c>
      <c r="R48" s="29">
        <f t="shared" si="25"/>
        <v>0</v>
      </c>
      <c r="S48" s="29">
        <f t="shared" si="25"/>
        <v>1.5923566878980893</v>
      </c>
      <c r="T48" s="29">
        <f t="shared" si="25"/>
        <v>8.980891719745223</v>
      </c>
      <c r="U48" s="29">
        <f t="shared" si="25"/>
        <v>0</v>
      </c>
      <c r="V48" s="23">
        <f aca="true" t="shared" si="26" ref="V48:V53">SUM(Q48:U48)</f>
        <v>100</v>
      </c>
    </row>
    <row r="49" spans="1:22" ht="11.25">
      <c r="A49" s="4">
        <v>63</v>
      </c>
      <c r="B49" s="11" t="str">
        <f t="shared" si="24"/>
        <v>Fusat Ltda.</v>
      </c>
      <c r="C49" s="29">
        <f aca="true" t="shared" si="27" ref="C49:U49">(C18/$V18)*100</f>
        <v>0.17807536149298384</v>
      </c>
      <c r="D49" s="29">
        <f t="shared" si="27"/>
        <v>0.16382933257354512</v>
      </c>
      <c r="E49" s="29">
        <f t="shared" si="27"/>
        <v>0.49861101218035475</v>
      </c>
      <c r="F49" s="29">
        <f t="shared" si="27"/>
        <v>0.6909324025927772</v>
      </c>
      <c r="G49" s="29">
        <f t="shared" si="27"/>
        <v>0.9188688653037966</v>
      </c>
      <c r="H49" s="29">
        <f t="shared" si="27"/>
        <v>1.1111902557162192</v>
      </c>
      <c r="I49" s="29">
        <f t="shared" si="27"/>
        <v>1.011468053280148</v>
      </c>
      <c r="J49" s="29">
        <f t="shared" si="27"/>
        <v>3.3406937816083766</v>
      </c>
      <c r="K49" s="29">
        <f t="shared" si="27"/>
        <v>3.1768644490348317</v>
      </c>
      <c r="L49" s="29">
        <f t="shared" si="27"/>
        <v>2.728114538072512</v>
      </c>
      <c r="M49" s="29">
        <f t="shared" si="27"/>
        <v>2.3505947717073865</v>
      </c>
      <c r="N49" s="29">
        <f t="shared" si="27"/>
        <v>2.941804971864093</v>
      </c>
      <c r="O49" s="29">
        <f t="shared" si="27"/>
        <v>37.794714723270886</v>
      </c>
      <c r="P49" s="29">
        <f t="shared" si="27"/>
        <v>1.930336918583945</v>
      </c>
      <c r="Q49" s="29">
        <f t="shared" si="27"/>
        <v>58.83609943728185</v>
      </c>
      <c r="R49" s="29">
        <f t="shared" si="27"/>
        <v>0.5983332146164257</v>
      </c>
      <c r="S49" s="29">
        <f t="shared" si="27"/>
        <v>6.845216895790299</v>
      </c>
      <c r="T49" s="29">
        <f t="shared" si="27"/>
        <v>33.72035045231142</v>
      </c>
      <c r="U49" s="29">
        <f t="shared" si="27"/>
        <v>0</v>
      </c>
      <c r="V49" s="23">
        <f t="shared" si="26"/>
        <v>100</v>
      </c>
    </row>
    <row r="50" spans="1:22" ht="11.25">
      <c r="A50" s="4">
        <v>65</v>
      </c>
      <c r="B50" s="11" t="str">
        <f t="shared" si="24"/>
        <v>Chuquicamata</v>
      </c>
      <c r="C50" s="29">
        <f aca="true" t="shared" si="28" ref="C50:U50">(C19/$V19)*100</f>
        <v>0.04790419161676647</v>
      </c>
      <c r="D50" s="29">
        <f t="shared" si="28"/>
        <v>0.03193612774451098</v>
      </c>
      <c r="E50" s="29">
        <f t="shared" si="28"/>
        <v>0.03193612774451098</v>
      </c>
      <c r="F50" s="29">
        <f t="shared" si="28"/>
        <v>0.03193612774451098</v>
      </c>
      <c r="G50" s="29">
        <f t="shared" si="28"/>
        <v>0.07984031936127745</v>
      </c>
      <c r="H50" s="29">
        <f t="shared" si="28"/>
        <v>0.17564870259481039</v>
      </c>
      <c r="I50" s="29">
        <f t="shared" si="28"/>
        <v>0.0718562874251497</v>
      </c>
      <c r="J50" s="29">
        <f t="shared" si="28"/>
        <v>0.343313373253493</v>
      </c>
      <c r="K50" s="29">
        <f t="shared" si="28"/>
        <v>0.4630738522954092</v>
      </c>
      <c r="L50" s="29">
        <f t="shared" si="28"/>
        <v>0.6227544910179641</v>
      </c>
      <c r="M50" s="29">
        <f t="shared" si="28"/>
        <v>0.7105788423153693</v>
      </c>
      <c r="N50" s="29">
        <f t="shared" si="28"/>
        <v>0.8223552894211577</v>
      </c>
      <c r="O50" s="29">
        <f t="shared" si="28"/>
        <v>72.59880239520959</v>
      </c>
      <c r="P50" s="29">
        <f t="shared" si="28"/>
        <v>0.5189620758483035</v>
      </c>
      <c r="Q50" s="29">
        <f t="shared" si="28"/>
        <v>76.55089820359281</v>
      </c>
      <c r="R50" s="29">
        <f t="shared" si="28"/>
        <v>0.8063872255489022</v>
      </c>
      <c r="S50" s="29">
        <f t="shared" si="28"/>
        <v>9.916167664670658</v>
      </c>
      <c r="T50" s="29">
        <f t="shared" si="28"/>
        <v>12.726546906187625</v>
      </c>
      <c r="U50" s="29">
        <f t="shared" si="28"/>
        <v>0</v>
      </c>
      <c r="V50" s="23">
        <f t="shared" si="26"/>
        <v>99.99999999999999</v>
      </c>
    </row>
    <row r="51" spans="1:22" ht="11.25">
      <c r="A51" s="4">
        <v>68</v>
      </c>
      <c r="B51" s="11" t="str">
        <f t="shared" si="24"/>
        <v>Río Blanco</v>
      </c>
      <c r="C51" s="29">
        <f aca="true" t="shared" si="29" ref="C51:U51">(C20/$V20)*100</f>
        <v>0.09263547938860583</v>
      </c>
      <c r="D51" s="29">
        <f t="shared" si="29"/>
        <v>0.13895321908290875</v>
      </c>
      <c r="E51" s="29">
        <f t="shared" si="29"/>
        <v>0.13895321908290875</v>
      </c>
      <c r="F51" s="29">
        <f t="shared" si="29"/>
        <v>0.3242241778601204</v>
      </c>
      <c r="G51" s="29">
        <f t="shared" si="29"/>
        <v>0.37054191755442334</v>
      </c>
      <c r="H51" s="29">
        <f t="shared" si="29"/>
        <v>0.2315886984715146</v>
      </c>
      <c r="I51" s="29">
        <f t="shared" si="29"/>
        <v>0.41685965724872626</v>
      </c>
      <c r="J51" s="29">
        <f t="shared" si="29"/>
        <v>0.8337193144974525</v>
      </c>
      <c r="K51" s="29">
        <f t="shared" si="29"/>
        <v>1.0189902732746643</v>
      </c>
      <c r="L51" s="29">
        <f t="shared" si="29"/>
        <v>1.0653080129689672</v>
      </c>
      <c r="M51" s="29">
        <f t="shared" si="29"/>
        <v>1.3432144511347845</v>
      </c>
      <c r="N51" s="29">
        <f t="shared" si="29"/>
        <v>0.3242241778601204</v>
      </c>
      <c r="O51" s="29">
        <f t="shared" si="29"/>
        <v>70.81982399258916</v>
      </c>
      <c r="P51" s="29">
        <f t="shared" si="29"/>
        <v>1.1579434923575729</v>
      </c>
      <c r="Q51" s="29">
        <f t="shared" si="29"/>
        <v>78.27698008337192</v>
      </c>
      <c r="R51" s="29">
        <f t="shared" si="29"/>
        <v>0.6947660954145438</v>
      </c>
      <c r="S51" s="29">
        <f t="shared" si="29"/>
        <v>5.974988420565077</v>
      </c>
      <c r="T51" s="29">
        <f t="shared" si="29"/>
        <v>15.05326540064845</v>
      </c>
      <c r="U51" s="29">
        <f t="shared" si="29"/>
        <v>0</v>
      </c>
      <c r="V51" s="23">
        <f t="shared" si="26"/>
        <v>100</v>
      </c>
    </row>
    <row r="52" spans="1:22" ht="11.25">
      <c r="A52" s="4">
        <v>76</v>
      </c>
      <c r="B52" s="11" t="str">
        <f t="shared" si="24"/>
        <v>Isapre Fundación</v>
      </c>
      <c r="C52" s="29">
        <f aca="true" t="shared" si="30" ref="C52:U52">(C21/$V21)*100</f>
        <v>0.03534068419564603</v>
      </c>
      <c r="D52" s="29">
        <f t="shared" si="30"/>
        <v>0.04240882103477523</v>
      </c>
      <c r="E52" s="29">
        <f t="shared" si="30"/>
        <v>0.10602205258693807</v>
      </c>
      <c r="F52" s="29">
        <f t="shared" si="30"/>
        <v>0.2615210630477806</v>
      </c>
      <c r="G52" s="29">
        <f t="shared" si="30"/>
        <v>0.5301102629346904</v>
      </c>
      <c r="H52" s="29">
        <f t="shared" si="30"/>
        <v>0.7421543681085666</v>
      </c>
      <c r="I52" s="29">
        <f t="shared" si="30"/>
        <v>0.4240882103477523</v>
      </c>
      <c r="J52" s="29">
        <f t="shared" si="30"/>
        <v>6.432004523607578</v>
      </c>
      <c r="K52" s="29">
        <f t="shared" si="30"/>
        <v>3.364433135425502</v>
      </c>
      <c r="L52" s="29">
        <f t="shared" si="30"/>
        <v>3.272547356516822</v>
      </c>
      <c r="M52" s="29">
        <f t="shared" si="30"/>
        <v>4.035906135142777</v>
      </c>
      <c r="N52" s="29">
        <f t="shared" si="30"/>
        <v>3.9510884930732257</v>
      </c>
      <c r="O52" s="29">
        <f t="shared" si="30"/>
        <v>30.725190839694655</v>
      </c>
      <c r="P52" s="29">
        <f t="shared" si="30"/>
        <v>0.5301102629346904</v>
      </c>
      <c r="Q52" s="29">
        <f t="shared" si="30"/>
        <v>54.4529262086514</v>
      </c>
      <c r="R52" s="29">
        <f t="shared" si="30"/>
        <v>0.31099802092168505</v>
      </c>
      <c r="S52" s="29">
        <f t="shared" si="30"/>
        <v>2.4879841673734804</v>
      </c>
      <c r="T52" s="29">
        <f t="shared" si="30"/>
        <v>42.74809160305343</v>
      </c>
      <c r="U52" s="29">
        <f t="shared" si="30"/>
        <v>0</v>
      </c>
      <c r="V52" s="23">
        <f t="shared" si="26"/>
        <v>100</v>
      </c>
    </row>
    <row r="53" spans="1:22" ht="11.25">
      <c r="A53" s="4">
        <v>94</v>
      </c>
      <c r="B53" s="11" t="str">
        <f t="shared" si="24"/>
        <v>Cruz del Norte</v>
      </c>
      <c r="C53" s="29">
        <f aca="true" t="shared" si="31" ref="C53:U53">(C22/$V22)*100</f>
        <v>0</v>
      </c>
      <c r="D53" s="29">
        <f t="shared" si="31"/>
        <v>0.07293946024799416</v>
      </c>
      <c r="E53" s="29">
        <f t="shared" si="31"/>
        <v>0</v>
      </c>
      <c r="F53" s="29">
        <f t="shared" si="31"/>
        <v>0.07293946024799416</v>
      </c>
      <c r="G53" s="29">
        <f t="shared" si="31"/>
        <v>0</v>
      </c>
      <c r="H53" s="29">
        <f t="shared" si="31"/>
        <v>1.3858497447118892</v>
      </c>
      <c r="I53" s="29">
        <f t="shared" si="31"/>
        <v>0.7293946024799417</v>
      </c>
      <c r="J53" s="29">
        <f t="shared" si="31"/>
        <v>10.576221735959153</v>
      </c>
      <c r="K53" s="29">
        <f t="shared" si="31"/>
        <v>16.484318016046682</v>
      </c>
      <c r="L53" s="29">
        <f t="shared" si="31"/>
        <v>15.171407731582786</v>
      </c>
      <c r="M53" s="29">
        <f t="shared" si="31"/>
        <v>12.691466083150985</v>
      </c>
      <c r="N53" s="29">
        <f t="shared" si="31"/>
        <v>9.482129832239242</v>
      </c>
      <c r="O53" s="29">
        <f t="shared" si="31"/>
        <v>31.36396790663749</v>
      </c>
      <c r="P53" s="29">
        <f t="shared" si="31"/>
        <v>0.437636761487965</v>
      </c>
      <c r="Q53" s="29">
        <f t="shared" si="31"/>
        <v>98.46827133479212</v>
      </c>
      <c r="R53" s="29">
        <f t="shared" si="31"/>
        <v>0.07293946024799416</v>
      </c>
      <c r="S53" s="29">
        <f t="shared" si="31"/>
        <v>0</v>
      </c>
      <c r="T53" s="29">
        <f t="shared" si="31"/>
        <v>1.4587892049598834</v>
      </c>
      <c r="U53" s="29">
        <f t="shared" si="31"/>
        <v>0</v>
      </c>
      <c r="V53" s="23">
        <f t="shared" si="26"/>
        <v>100</v>
      </c>
    </row>
    <row r="54" spans="1:22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11.25">
      <c r="A55" s="11"/>
      <c r="B55" s="11" t="s">
        <v>51</v>
      </c>
      <c r="C55" s="29">
        <f aca="true" t="shared" si="32" ref="C55:U55">(C24/$V24)*100</f>
        <v>0.08294769929276172</v>
      </c>
      <c r="D55" s="29">
        <f t="shared" si="32"/>
        <v>0.08294769929276172</v>
      </c>
      <c r="E55" s="29">
        <f t="shared" si="32"/>
        <v>0.20082074565615995</v>
      </c>
      <c r="F55" s="29">
        <f t="shared" si="32"/>
        <v>0.32742512878721736</v>
      </c>
      <c r="G55" s="29">
        <f t="shared" si="32"/>
        <v>0.4867720247969964</v>
      </c>
      <c r="H55" s="29">
        <f t="shared" si="32"/>
        <v>0.6788614336854972</v>
      </c>
      <c r="I55" s="29">
        <f t="shared" si="32"/>
        <v>0.5086003667161443</v>
      </c>
      <c r="J55" s="29">
        <f t="shared" si="32"/>
        <v>3.492534707063651</v>
      </c>
      <c r="K55" s="29">
        <f t="shared" si="32"/>
        <v>2.7023487295905</v>
      </c>
      <c r="L55" s="29">
        <f t="shared" si="32"/>
        <v>2.571378678075613</v>
      </c>
      <c r="M55" s="29">
        <f t="shared" si="32"/>
        <v>2.7263599057015626</v>
      </c>
      <c r="N55" s="29">
        <f t="shared" si="32"/>
        <v>2.824587444337728</v>
      </c>
      <c r="O55" s="29">
        <f t="shared" si="32"/>
        <v>47.784423295206494</v>
      </c>
      <c r="P55" s="29">
        <f t="shared" si="32"/>
        <v>1.0062865624727146</v>
      </c>
      <c r="Q55" s="29">
        <f t="shared" si="32"/>
        <v>65.47629442067581</v>
      </c>
      <c r="R55" s="29">
        <f t="shared" si="32"/>
        <v>0.5347943770191216</v>
      </c>
      <c r="S55" s="29">
        <f t="shared" si="32"/>
        <v>5.913297825897145</v>
      </c>
      <c r="T55" s="29">
        <f t="shared" si="32"/>
        <v>28.075613376407926</v>
      </c>
      <c r="U55" s="29">
        <f t="shared" si="32"/>
        <v>0</v>
      </c>
      <c r="V55" s="23">
        <f>SUM(Q55:U55)</f>
        <v>100.00000000000001</v>
      </c>
    </row>
    <row r="56" spans="1:22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2" thickBot="1">
      <c r="A57" s="100"/>
      <c r="B57" s="100" t="s">
        <v>52</v>
      </c>
      <c r="C57" s="101">
        <f aca="true" t="shared" si="33" ref="C57:U57">(C26/$V26)*100</f>
        <v>0.40837085030103115</v>
      </c>
      <c r="D57" s="101">
        <f t="shared" si="33"/>
        <v>0.35235506273123524</v>
      </c>
      <c r="E57" s="101">
        <f t="shared" si="33"/>
        <v>0.9578556411551287</v>
      </c>
      <c r="F57" s="101">
        <f t="shared" si="33"/>
        <v>2.2676365563900616</v>
      </c>
      <c r="G57" s="101">
        <f t="shared" si="33"/>
        <v>2.29550118729115</v>
      </c>
      <c r="H57" s="101">
        <f t="shared" si="33"/>
        <v>3.058519306464379</v>
      </c>
      <c r="I57" s="101">
        <f t="shared" si="33"/>
        <v>2.644776098020465</v>
      </c>
      <c r="J57" s="101">
        <f t="shared" si="33"/>
        <v>6.4632333716561545</v>
      </c>
      <c r="K57" s="101">
        <f t="shared" si="33"/>
        <v>6.570035851536674</v>
      </c>
      <c r="L57" s="101">
        <f t="shared" si="33"/>
        <v>6.145118138155562</v>
      </c>
      <c r="M57" s="101">
        <f t="shared" si="33"/>
        <v>5.311614680147704</v>
      </c>
      <c r="N57" s="101">
        <f t="shared" si="33"/>
        <v>4.776241283348913</v>
      </c>
      <c r="O57" s="101">
        <f t="shared" si="33"/>
        <v>35.80275566157009</v>
      </c>
      <c r="P57" s="101">
        <f t="shared" si="33"/>
        <v>7.43871034751994</v>
      </c>
      <c r="Q57" s="101">
        <f t="shared" si="33"/>
        <v>84.4927240362885</v>
      </c>
      <c r="R57" s="101">
        <f t="shared" si="33"/>
        <v>3.4231233457613883</v>
      </c>
      <c r="S57" s="101">
        <f t="shared" si="33"/>
        <v>5.393417786803339</v>
      </c>
      <c r="T57" s="101">
        <f t="shared" si="33"/>
        <v>6.6907348311467825</v>
      </c>
      <c r="U57" s="101">
        <f t="shared" si="33"/>
        <v>0</v>
      </c>
      <c r="V57" s="42">
        <f>SUM(Q57:U57)</f>
        <v>100</v>
      </c>
    </row>
    <row r="58" spans="1:22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12" thickBot="1">
      <c r="A59" s="27"/>
      <c r="B59" s="145" t="s">
        <v>53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2:23" ht="11.25">
      <c r="B60" s="11" t="str">
        <f>+'Cartera vigente por mes'!B26</f>
        <v>Fuente: Superintendencia de Salud, Archivo Maestro de Beneficiarios.</v>
      </c>
      <c r="C60" s="4"/>
      <c r="D60" s="4"/>
      <c r="E60" s="4"/>
      <c r="F60" s="4"/>
      <c r="G60" s="4"/>
      <c r="H60" s="4"/>
      <c r="I60" s="4"/>
      <c r="J60" s="4"/>
      <c r="K60" s="11" t="s">
        <v>1</v>
      </c>
      <c r="L60" s="11" t="s">
        <v>1</v>
      </c>
      <c r="M60" s="11" t="s">
        <v>1</v>
      </c>
      <c r="N60" s="11"/>
      <c r="O60" s="11" t="s">
        <v>1</v>
      </c>
      <c r="P60" s="4"/>
      <c r="Q60" s="11" t="s">
        <v>1</v>
      </c>
      <c r="R60" s="4"/>
      <c r="S60" s="4"/>
      <c r="T60" s="4"/>
      <c r="U60" s="4"/>
      <c r="V60" s="4"/>
      <c r="W60" s="11" t="s">
        <v>1</v>
      </c>
    </row>
    <row r="61" spans="2:23" ht="11.25">
      <c r="B61" s="11" t="str">
        <f>+B30</f>
        <v>(*) Sin renta informada o renta igual a 0</v>
      </c>
      <c r="C61" s="4"/>
      <c r="D61" s="4"/>
      <c r="E61" s="4"/>
      <c r="F61" s="4"/>
      <c r="G61" s="4"/>
      <c r="H61" s="4"/>
      <c r="I61" s="4"/>
      <c r="J61" s="4"/>
      <c r="K61" s="11" t="s">
        <v>1</v>
      </c>
      <c r="L61" s="11" t="s">
        <v>1</v>
      </c>
      <c r="M61" s="11" t="s">
        <v>1</v>
      </c>
      <c r="N61" s="11"/>
      <c r="O61" s="11" t="s">
        <v>1</v>
      </c>
      <c r="P61" s="4"/>
      <c r="Q61" s="11" t="s">
        <v>1</v>
      </c>
      <c r="R61" s="4"/>
      <c r="S61" s="4"/>
      <c r="T61" s="4"/>
      <c r="U61" s="4"/>
      <c r="V61" s="4"/>
      <c r="W61" s="11" t="s">
        <v>1</v>
      </c>
    </row>
    <row r="62" ht="11.25"/>
    <row r="63" spans="1:22" ht="15">
      <c r="A63" s="153" t="s">
        <v>231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</row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sheetProtection/>
  <mergeCells count="5">
    <mergeCell ref="A1:V1"/>
    <mergeCell ref="A32:V32"/>
    <mergeCell ref="A63:V63"/>
    <mergeCell ref="B2:V2"/>
    <mergeCell ref="B3:V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94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3.69921875" style="1" bestFit="1" customWidth="1"/>
    <col min="2" max="2" width="18.5" style="1" customWidth="1"/>
    <col min="3" max="3" width="7.19921875" style="1" bestFit="1" customWidth="1"/>
    <col min="4" max="4" width="7.69921875" style="1" bestFit="1" customWidth="1"/>
    <col min="5" max="6" width="7.19921875" style="1" bestFit="1" customWidth="1"/>
    <col min="7" max="7" width="8.19921875" style="1" bestFit="1" customWidth="1"/>
    <col min="8" max="9" width="7.19921875" style="1" bestFit="1" customWidth="1"/>
    <col min="10" max="10" width="8.19921875" style="1" bestFit="1" customWidth="1"/>
    <col min="11" max="12" width="7.19921875" style="1" bestFit="1" customWidth="1"/>
    <col min="13" max="13" width="6.5" style="1" bestFit="1" customWidth="1"/>
    <col min="14" max="14" width="7.19921875" style="1" bestFit="1" customWidth="1"/>
    <col min="15" max="16" width="7.09765625" style="1" customWidth="1"/>
    <col min="17" max="17" width="8.09765625" style="1" bestFit="1" customWidth="1"/>
    <col min="18" max="18" width="7" style="1" hidden="1" customWidth="1"/>
    <col min="19" max="19" width="9.09765625" style="1" bestFit="1" customWidth="1"/>
    <col min="20" max="20" width="6.09765625" style="1" bestFit="1" customWidth="1"/>
    <col min="21" max="21" width="6.59765625" style="1" bestFit="1" customWidth="1"/>
    <col min="22" max="22" width="0" style="1" hidden="1" customWidth="1"/>
    <col min="23" max="23" width="12" style="79" hidden="1" customWidth="1"/>
    <col min="24" max="24" width="8.59765625" style="1" hidden="1" customWidth="1"/>
    <col min="25" max="25" width="2.8984375" style="1" hidden="1" customWidth="1"/>
    <col min="26" max="27" width="4.69921875" style="1" hidden="1" customWidth="1"/>
    <col min="28" max="16384" width="0" style="1" hidden="1" customWidth="1"/>
  </cols>
  <sheetData>
    <row r="1" spans="1:21" ht="15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2:253" ht="13.5">
      <c r="B2" s="154" t="s">
        <v>87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21"/>
      <c r="W2" s="7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2:253" ht="13.5">
      <c r="B3" s="154" t="s">
        <v>256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11.25">
      <c r="A5" s="112" t="s">
        <v>1</v>
      </c>
      <c r="B5" s="112" t="s">
        <v>1</v>
      </c>
      <c r="C5" s="127" t="s">
        <v>88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158" t="s">
        <v>229</v>
      </c>
      <c r="U5" s="158"/>
      <c r="V5" s="21"/>
      <c r="W5" s="80" t="s">
        <v>89</v>
      </c>
      <c r="Z5" s="156" t="s">
        <v>90</v>
      </c>
      <c r="AA5" s="156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ht="15.75" customHeight="1">
      <c r="A6" s="120" t="s">
        <v>39</v>
      </c>
      <c r="B6" s="120" t="s">
        <v>40</v>
      </c>
      <c r="C6" s="125" t="s">
        <v>91</v>
      </c>
      <c r="D6" s="125" t="s">
        <v>92</v>
      </c>
      <c r="E6" s="125" t="s">
        <v>93</v>
      </c>
      <c r="F6" s="125" t="s">
        <v>94</v>
      </c>
      <c r="G6" s="125" t="s">
        <v>95</v>
      </c>
      <c r="H6" s="125" t="s">
        <v>96</v>
      </c>
      <c r="I6" s="125" t="s">
        <v>97</v>
      </c>
      <c r="J6" s="125" t="s">
        <v>98</v>
      </c>
      <c r="K6" s="125" t="s">
        <v>99</v>
      </c>
      <c r="L6" s="125" t="s">
        <v>100</v>
      </c>
      <c r="M6" s="125" t="s">
        <v>101</v>
      </c>
      <c r="N6" s="125" t="s">
        <v>102</v>
      </c>
      <c r="O6" s="125" t="s">
        <v>245</v>
      </c>
      <c r="P6" s="125" t="s">
        <v>246</v>
      </c>
      <c r="Q6" s="125" t="s">
        <v>103</v>
      </c>
      <c r="R6" s="125" t="s">
        <v>221</v>
      </c>
      <c r="S6" s="125" t="s">
        <v>4</v>
      </c>
      <c r="T6" s="129" t="s">
        <v>104</v>
      </c>
      <c r="U6" s="129" t="s">
        <v>88</v>
      </c>
      <c r="V6" s="21"/>
      <c r="W6" s="81" t="s">
        <v>105</v>
      </c>
      <c r="Z6" s="157" t="s">
        <v>106</v>
      </c>
      <c r="AA6" s="157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11.25">
      <c r="A7" s="4">
        <v>67</v>
      </c>
      <c r="B7" s="11" t="str">
        <f>+'Cotizantes por renta'!B7</f>
        <v>Colmena Golden Cross</v>
      </c>
      <c r="C7" s="23">
        <v>2238</v>
      </c>
      <c r="D7" s="23">
        <v>7651</v>
      </c>
      <c r="E7" s="23">
        <v>1843</v>
      </c>
      <c r="F7" s="23">
        <v>3980</v>
      </c>
      <c r="G7" s="23">
        <v>11494</v>
      </c>
      <c r="H7" s="23">
        <v>6020</v>
      </c>
      <c r="I7" s="23">
        <v>9987</v>
      </c>
      <c r="J7" s="23">
        <v>8275</v>
      </c>
      <c r="K7" s="23">
        <v>5959</v>
      </c>
      <c r="L7" s="23">
        <v>6652</v>
      </c>
      <c r="M7" s="23">
        <v>689</v>
      </c>
      <c r="N7" s="23">
        <v>2349</v>
      </c>
      <c r="O7" s="23">
        <v>2195</v>
      </c>
      <c r="P7" s="23">
        <v>2340</v>
      </c>
      <c r="Q7" s="23">
        <v>154546</v>
      </c>
      <c r="R7" s="23"/>
      <c r="S7" s="26">
        <f aca="true" t="shared" si="0" ref="S7:S13">SUM(C7:R7)</f>
        <v>226218</v>
      </c>
      <c r="T7" s="82">
        <f>Q7/S7</f>
        <v>0.6831728686488254</v>
      </c>
      <c r="U7" s="82">
        <f aca="true" t="shared" si="1" ref="U7:U13">1-T7</f>
        <v>0.3168271313511746</v>
      </c>
      <c r="V7" s="21"/>
      <c r="W7" s="14"/>
      <c r="Z7" s="13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ht="11.25">
      <c r="A8" s="4">
        <v>78</v>
      </c>
      <c r="B8" s="11" t="str">
        <f>+'Cotizantes por renta'!B8</f>
        <v>Isapre Cruz Blanca S.A.</v>
      </c>
      <c r="C8" s="23">
        <v>6950</v>
      </c>
      <c r="D8" s="23">
        <v>21311</v>
      </c>
      <c r="E8" s="23">
        <v>3241</v>
      </c>
      <c r="F8" s="23">
        <v>5382</v>
      </c>
      <c r="G8" s="23">
        <v>17267</v>
      </c>
      <c r="H8" s="23">
        <v>7359</v>
      </c>
      <c r="I8" s="23">
        <v>5454</v>
      </c>
      <c r="J8" s="23">
        <v>11416</v>
      </c>
      <c r="K8" s="23">
        <v>7418</v>
      </c>
      <c r="L8" s="23">
        <v>7610</v>
      </c>
      <c r="M8" s="23">
        <v>1218</v>
      </c>
      <c r="N8" s="23">
        <v>2026</v>
      </c>
      <c r="O8" s="23">
        <v>2343</v>
      </c>
      <c r="P8" s="23">
        <v>2555</v>
      </c>
      <c r="Q8" s="23">
        <v>168849</v>
      </c>
      <c r="R8" s="23"/>
      <c r="S8" s="26">
        <f t="shared" si="0"/>
        <v>270399</v>
      </c>
      <c r="T8" s="82">
        <f>Q8/S8</f>
        <v>0.6244438773812033</v>
      </c>
      <c r="U8" s="82">
        <f t="shared" si="1"/>
        <v>0.3755561226187967</v>
      </c>
      <c r="V8" s="21"/>
      <c r="W8" s="14"/>
      <c r="Z8" s="13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3" ht="11.25">
      <c r="A9" s="4">
        <v>80</v>
      </c>
      <c r="B9" s="11" t="str">
        <f>+'Cotizantes por renta'!B9</f>
        <v>Vida Tres</v>
      </c>
      <c r="C9" s="23">
        <v>24</v>
      </c>
      <c r="D9" s="23">
        <v>56</v>
      </c>
      <c r="E9" s="23">
        <v>18</v>
      </c>
      <c r="F9" s="23">
        <v>103</v>
      </c>
      <c r="G9" s="23">
        <v>7926</v>
      </c>
      <c r="H9" s="23">
        <v>235</v>
      </c>
      <c r="I9" s="23">
        <v>886</v>
      </c>
      <c r="J9" s="23">
        <v>4369</v>
      </c>
      <c r="K9" s="23">
        <v>2200</v>
      </c>
      <c r="L9" s="23">
        <v>2994</v>
      </c>
      <c r="M9" s="23">
        <v>15</v>
      </c>
      <c r="N9" s="23">
        <v>14</v>
      </c>
      <c r="O9" s="23">
        <v>972</v>
      </c>
      <c r="P9" s="23">
        <v>10</v>
      </c>
      <c r="Q9" s="23">
        <v>48914</v>
      </c>
      <c r="R9" s="23"/>
      <c r="S9" s="26">
        <f t="shared" si="0"/>
        <v>68736</v>
      </c>
      <c r="T9" s="82">
        <f>Q9/S9</f>
        <v>0.7116212756052142</v>
      </c>
      <c r="U9" s="82">
        <f t="shared" si="1"/>
        <v>0.28837872439478585</v>
      </c>
      <c r="V9" s="21"/>
      <c r="W9" s="14"/>
      <c r="Z9" s="13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11.25">
      <c r="A10" s="4">
        <v>81</v>
      </c>
      <c r="B10" s="11" t="str">
        <f>+'Cotizantes por renta'!B10</f>
        <v>Ferrosalud</v>
      </c>
      <c r="C10" s="23">
        <v>4</v>
      </c>
      <c r="D10" s="23"/>
      <c r="E10" s="23">
        <v>1</v>
      </c>
      <c r="F10" s="23">
        <v>11</v>
      </c>
      <c r="G10" s="23">
        <v>597</v>
      </c>
      <c r="H10" s="23">
        <v>69</v>
      </c>
      <c r="I10" s="23">
        <v>52</v>
      </c>
      <c r="J10" s="23">
        <v>440</v>
      </c>
      <c r="K10" s="23">
        <v>278</v>
      </c>
      <c r="L10" s="23">
        <v>13</v>
      </c>
      <c r="M10" s="23">
        <v>4</v>
      </c>
      <c r="N10" s="23"/>
      <c r="O10" s="23">
        <v>13</v>
      </c>
      <c r="P10" s="23">
        <v>2</v>
      </c>
      <c r="Q10" s="23">
        <v>10581</v>
      </c>
      <c r="R10" s="23"/>
      <c r="S10" s="26">
        <f>SUM(C10:R10)</f>
        <v>12065</v>
      </c>
      <c r="T10" s="82">
        <f>Q10/S10</f>
        <v>0.8769995855781185</v>
      </c>
      <c r="U10" s="82">
        <f>1-T10</f>
        <v>0.12300041442188148</v>
      </c>
      <c r="V10" s="21"/>
      <c r="W10" s="14"/>
      <c r="Z10" s="13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ht="11.25">
      <c r="A11" s="4">
        <v>88</v>
      </c>
      <c r="B11" s="11" t="str">
        <f>+'Cotizantes por renta'!B11</f>
        <v>Mas Vida</v>
      </c>
      <c r="C11" s="23">
        <v>4289</v>
      </c>
      <c r="D11" s="23">
        <v>12062</v>
      </c>
      <c r="E11" s="23">
        <v>4844</v>
      </c>
      <c r="F11" s="23">
        <v>3681</v>
      </c>
      <c r="G11" s="23">
        <v>16283</v>
      </c>
      <c r="H11" s="23">
        <v>13104</v>
      </c>
      <c r="I11" s="23">
        <v>4851</v>
      </c>
      <c r="J11" s="23">
        <v>35386</v>
      </c>
      <c r="K11" s="23">
        <v>10168</v>
      </c>
      <c r="L11" s="23">
        <v>15703</v>
      </c>
      <c r="M11" s="23">
        <v>902</v>
      </c>
      <c r="N11" s="23">
        <v>3924</v>
      </c>
      <c r="O11" s="23">
        <v>6184</v>
      </c>
      <c r="P11" s="23">
        <v>1108</v>
      </c>
      <c r="Q11" s="23">
        <v>40645</v>
      </c>
      <c r="R11" s="23"/>
      <c r="S11" s="26">
        <f t="shared" si="0"/>
        <v>173134</v>
      </c>
      <c r="T11" s="82">
        <f>J11/S11</f>
        <v>0.2043850427992191</v>
      </c>
      <c r="U11" s="82">
        <f t="shared" si="1"/>
        <v>0.7956149572007809</v>
      </c>
      <c r="V11" s="21"/>
      <c r="W11" s="14"/>
      <c r="Z11" s="13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:253" ht="11.25">
      <c r="A12" s="4">
        <v>99</v>
      </c>
      <c r="B12" s="11" t="str">
        <f>+'Cotizantes por renta'!B12</f>
        <v>Isapre Banmédica</v>
      </c>
      <c r="C12" s="23">
        <v>4494</v>
      </c>
      <c r="D12" s="23">
        <v>7099</v>
      </c>
      <c r="E12" s="23">
        <v>3625</v>
      </c>
      <c r="F12" s="23">
        <v>6659</v>
      </c>
      <c r="G12" s="23">
        <v>17254</v>
      </c>
      <c r="H12" s="23">
        <v>6346</v>
      </c>
      <c r="I12" s="23">
        <v>6913</v>
      </c>
      <c r="J12" s="23">
        <v>12527</v>
      </c>
      <c r="K12" s="23">
        <v>5625</v>
      </c>
      <c r="L12" s="23">
        <v>5031</v>
      </c>
      <c r="M12" s="23">
        <v>816</v>
      </c>
      <c r="N12" s="23">
        <v>2770</v>
      </c>
      <c r="O12" s="23">
        <v>2016</v>
      </c>
      <c r="P12" s="23">
        <v>2500</v>
      </c>
      <c r="Q12" s="23">
        <v>214936</v>
      </c>
      <c r="R12" s="23"/>
      <c r="S12" s="26">
        <f t="shared" si="0"/>
        <v>298611</v>
      </c>
      <c r="T12" s="82">
        <f>Q12/S12</f>
        <v>0.719785942245932</v>
      </c>
      <c r="U12" s="82">
        <f t="shared" si="1"/>
        <v>0.28021405775406805</v>
      </c>
      <c r="V12" s="21"/>
      <c r="W12" s="14"/>
      <c r="Z12" s="13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ht="11.25">
      <c r="A13" s="4">
        <v>107</v>
      </c>
      <c r="B13" s="11" t="str">
        <f>+'Cotizantes por renta'!B13</f>
        <v>Consalud S.A.</v>
      </c>
      <c r="C13" s="23">
        <v>10634</v>
      </c>
      <c r="D13" s="23">
        <v>10809</v>
      </c>
      <c r="E13" s="23">
        <v>2553</v>
      </c>
      <c r="F13" s="23">
        <v>4316</v>
      </c>
      <c r="G13" s="23">
        <v>24656</v>
      </c>
      <c r="H13" s="23">
        <v>6575</v>
      </c>
      <c r="I13" s="23">
        <v>7182</v>
      </c>
      <c r="J13" s="23">
        <v>24387</v>
      </c>
      <c r="K13" s="23">
        <v>9072</v>
      </c>
      <c r="L13" s="23">
        <v>14795</v>
      </c>
      <c r="M13" s="23">
        <v>1403</v>
      </c>
      <c r="N13" s="23">
        <v>4328</v>
      </c>
      <c r="O13" s="23">
        <v>3894</v>
      </c>
      <c r="P13" s="23">
        <v>3015</v>
      </c>
      <c r="Q13" s="23">
        <v>173441</v>
      </c>
      <c r="R13" s="23"/>
      <c r="S13" s="26">
        <f t="shared" si="0"/>
        <v>301060</v>
      </c>
      <c r="T13" s="82">
        <f>Q13/S13</f>
        <v>0.576101109413406</v>
      </c>
      <c r="U13" s="82">
        <f t="shared" si="1"/>
        <v>0.423898890586594</v>
      </c>
      <c r="V13" s="21"/>
      <c r="W13" s="14"/>
      <c r="Z13" s="13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3"/>
      <c r="U14" s="83"/>
      <c r="V14" s="21"/>
      <c r="W14" s="14"/>
      <c r="Z14" s="13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5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2:253" ht="11.25">
      <c r="B15" s="11" t="s">
        <v>45</v>
      </c>
      <c r="C15" s="26">
        <f aca="true" t="shared" si="2" ref="C15:S15">SUM(C7:C14)</f>
        <v>28633</v>
      </c>
      <c r="D15" s="26">
        <f t="shared" si="2"/>
        <v>58988</v>
      </c>
      <c r="E15" s="26">
        <f t="shared" si="2"/>
        <v>16125</v>
      </c>
      <c r="F15" s="26">
        <f t="shared" si="2"/>
        <v>24132</v>
      </c>
      <c r="G15" s="26">
        <f t="shared" si="2"/>
        <v>95477</v>
      </c>
      <c r="H15" s="26">
        <f t="shared" si="2"/>
        <v>39708</v>
      </c>
      <c r="I15" s="26">
        <f t="shared" si="2"/>
        <v>35325</v>
      </c>
      <c r="J15" s="26">
        <f t="shared" si="2"/>
        <v>96800</v>
      </c>
      <c r="K15" s="26">
        <f t="shared" si="2"/>
        <v>40720</v>
      </c>
      <c r="L15" s="26">
        <f t="shared" si="2"/>
        <v>52798</v>
      </c>
      <c r="M15" s="26">
        <f t="shared" si="2"/>
        <v>5047</v>
      </c>
      <c r="N15" s="26">
        <f t="shared" si="2"/>
        <v>15411</v>
      </c>
      <c r="O15" s="26">
        <f>SUM(O7:O14)</f>
        <v>17617</v>
      </c>
      <c r="P15" s="26">
        <f>SUM(P7:P14)</f>
        <v>11530</v>
      </c>
      <c r="Q15" s="26">
        <f t="shared" si="2"/>
        <v>811912</v>
      </c>
      <c r="R15" s="26">
        <f t="shared" si="2"/>
        <v>0</v>
      </c>
      <c r="S15" s="26">
        <f t="shared" si="2"/>
        <v>1350223</v>
      </c>
      <c r="T15" s="82">
        <f>+(+Q7+Q8+Q9+J11+Q12+Q13+Q10)/S15</f>
        <v>0.5974220554678745</v>
      </c>
      <c r="U15" s="82">
        <f>1-T15</f>
        <v>0.4025779445321255</v>
      </c>
      <c r="V15" s="50"/>
      <c r="W15" s="14"/>
      <c r="Z15" s="13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83"/>
      <c r="U16" s="83"/>
      <c r="V16" s="21"/>
      <c r="W16" s="14"/>
      <c r="Z16" s="13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ht="11.25">
      <c r="A17" s="4">
        <v>62</v>
      </c>
      <c r="B17" s="11" t="str">
        <f>+'Cotizantes por renta'!B17</f>
        <v>San Lorenzo</v>
      </c>
      <c r="C17" s="23"/>
      <c r="D17" s="23">
        <v>4</v>
      </c>
      <c r="E17" s="23">
        <v>1270</v>
      </c>
      <c r="F17" s="23">
        <v>255</v>
      </c>
      <c r="G17" s="23">
        <v>13</v>
      </c>
      <c r="H17" s="23"/>
      <c r="I17" s="23">
        <v>2</v>
      </c>
      <c r="J17" s="23"/>
      <c r="K17" s="23">
        <v>1</v>
      </c>
      <c r="L17" s="23"/>
      <c r="M17" s="23"/>
      <c r="N17" s="23"/>
      <c r="O17" s="23"/>
      <c r="P17" s="23"/>
      <c r="Q17" s="23">
        <v>25</v>
      </c>
      <c r="R17" s="23"/>
      <c r="S17" s="26">
        <f aca="true" t="shared" si="3" ref="S17:S22">SUM(C17:R17)</f>
        <v>1570</v>
      </c>
      <c r="T17" s="82">
        <f>E17/S17</f>
        <v>0.8089171974522293</v>
      </c>
      <c r="U17" s="82">
        <f aca="true" t="shared" si="4" ref="U17:U22">1-T17</f>
        <v>0.19108280254777066</v>
      </c>
      <c r="V17" s="21"/>
      <c r="W17" s="14"/>
      <c r="Z17" s="13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ht="11.25">
      <c r="A18" s="4">
        <v>63</v>
      </c>
      <c r="B18" s="11" t="str">
        <f>+'Cotizantes por renta'!B18</f>
        <v>Fusat Ltda.</v>
      </c>
      <c r="C18" s="23">
        <v>1</v>
      </c>
      <c r="D18" s="23">
        <v>4</v>
      </c>
      <c r="E18" s="23">
        <v>4</v>
      </c>
      <c r="F18" s="23">
        <v>28</v>
      </c>
      <c r="G18" s="23">
        <v>194</v>
      </c>
      <c r="H18" s="23">
        <v>13289</v>
      </c>
      <c r="I18" s="23">
        <v>34</v>
      </c>
      <c r="J18" s="23">
        <v>13</v>
      </c>
      <c r="K18" s="23">
        <v>7</v>
      </c>
      <c r="L18" s="23">
        <v>4</v>
      </c>
      <c r="M18" s="23"/>
      <c r="N18" s="23"/>
      <c r="O18" s="23">
        <v>1</v>
      </c>
      <c r="P18" s="23"/>
      <c r="Q18" s="23">
        <v>460</v>
      </c>
      <c r="R18" s="23"/>
      <c r="S18" s="26">
        <f t="shared" si="3"/>
        <v>14039</v>
      </c>
      <c r="T18" s="82">
        <f>H18/S18</f>
        <v>0.9465773915521049</v>
      </c>
      <c r="U18" s="82">
        <f t="shared" si="4"/>
        <v>0.05342260844789515</v>
      </c>
      <c r="V18" s="21"/>
      <c r="W18" s="14"/>
      <c r="Z18" s="13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ht="11.25">
      <c r="A19" s="4">
        <v>65</v>
      </c>
      <c r="B19" s="11" t="str">
        <f>+'Cotizantes por renta'!B19</f>
        <v>Chuquicamata</v>
      </c>
      <c r="C19" s="23">
        <v>107</v>
      </c>
      <c r="D19" s="23">
        <v>11007</v>
      </c>
      <c r="E19" s="23">
        <v>48</v>
      </c>
      <c r="F19" s="23">
        <v>113</v>
      </c>
      <c r="G19" s="23">
        <v>98</v>
      </c>
      <c r="H19" s="23">
        <v>32</v>
      </c>
      <c r="I19" s="23">
        <v>5</v>
      </c>
      <c r="J19" s="23">
        <v>16</v>
      </c>
      <c r="K19" s="23">
        <v>8</v>
      </c>
      <c r="L19" s="23">
        <v>2</v>
      </c>
      <c r="M19" s="23"/>
      <c r="N19" s="23"/>
      <c r="O19" s="23">
        <v>2</v>
      </c>
      <c r="P19" s="23">
        <v>44</v>
      </c>
      <c r="Q19" s="23">
        <v>1043</v>
      </c>
      <c r="R19" s="23"/>
      <c r="S19" s="26">
        <f t="shared" si="3"/>
        <v>12525</v>
      </c>
      <c r="T19" s="82">
        <f>D19/S19</f>
        <v>0.8788023952095808</v>
      </c>
      <c r="U19" s="82">
        <f t="shared" si="4"/>
        <v>0.12119760479041919</v>
      </c>
      <c r="V19" s="21"/>
      <c r="W19" s="14"/>
      <c r="Z19" s="13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ht="11.25">
      <c r="A20" s="4">
        <v>68</v>
      </c>
      <c r="B20" s="11" t="str">
        <f>+'Cotizantes por renta'!B20</f>
        <v>Río Blanco</v>
      </c>
      <c r="C20" s="23">
        <v>1</v>
      </c>
      <c r="D20" s="23">
        <v>7</v>
      </c>
      <c r="E20" s="23">
        <v>15</v>
      </c>
      <c r="F20" s="23">
        <v>50</v>
      </c>
      <c r="G20" s="23">
        <v>1832</v>
      </c>
      <c r="H20" s="23">
        <v>25</v>
      </c>
      <c r="I20" s="23">
        <v>9</v>
      </c>
      <c r="J20" s="23">
        <v>10</v>
      </c>
      <c r="K20" s="23"/>
      <c r="L20" s="23"/>
      <c r="M20" s="23"/>
      <c r="N20" s="23"/>
      <c r="O20" s="23"/>
      <c r="P20" s="23"/>
      <c r="Q20" s="23">
        <v>210</v>
      </c>
      <c r="R20" s="23"/>
      <c r="S20" s="26">
        <f t="shared" si="3"/>
        <v>2159</v>
      </c>
      <c r="T20" s="82">
        <f>G20/S20</f>
        <v>0.8485409911996294</v>
      </c>
      <c r="U20" s="82">
        <f t="shared" si="4"/>
        <v>0.15145900880037055</v>
      </c>
      <c r="V20" s="21"/>
      <c r="W20" s="14"/>
      <c r="Z20" s="13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ht="11.25">
      <c r="A21" s="4">
        <v>76</v>
      </c>
      <c r="B21" s="11" t="str">
        <f>+'Cotizantes por renta'!B21</f>
        <v>Isapre Fundación</v>
      </c>
      <c r="C21" s="23">
        <v>139</v>
      </c>
      <c r="D21" s="23">
        <v>170</v>
      </c>
      <c r="E21" s="23">
        <v>118</v>
      </c>
      <c r="F21" s="23">
        <v>402</v>
      </c>
      <c r="G21" s="23">
        <v>1409</v>
      </c>
      <c r="H21" s="23">
        <v>457</v>
      </c>
      <c r="I21" s="23">
        <v>492</v>
      </c>
      <c r="J21" s="23">
        <v>1049</v>
      </c>
      <c r="K21" s="23">
        <v>670</v>
      </c>
      <c r="L21" s="23">
        <v>493</v>
      </c>
      <c r="M21" s="23">
        <v>71</v>
      </c>
      <c r="N21" s="23">
        <v>97</v>
      </c>
      <c r="O21" s="23">
        <v>250</v>
      </c>
      <c r="P21" s="23">
        <v>101</v>
      </c>
      <c r="Q21" s="23">
        <v>8230</v>
      </c>
      <c r="R21" s="23"/>
      <c r="S21" s="26">
        <f t="shared" si="3"/>
        <v>14148</v>
      </c>
      <c r="T21" s="82">
        <f>Q21/S21</f>
        <v>0.5817076618603336</v>
      </c>
      <c r="U21" s="82">
        <f t="shared" si="4"/>
        <v>0.4182923381396664</v>
      </c>
      <c r="V21" s="21"/>
      <c r="W21" s="14"/>
      <c r="Z21" s="13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ht="11.25">
      <c r="A22" s="4">
        <v>94</v>
      </c>
      <c r="B22" s="11" t="str">
        <f>+'Cotizantes por renta'!B22</f>
        <v>Cruz del Norte</v>
      </c>
      <c r="C22" s="23">
        <v>8</v>
      </c>
      <c r="D22" s="23">
        <v>1329</v>
      </c>
      <c r="E22" s="23">
        <v>1</v>
      </c>
      <c r="F22" s="23">
        <v>27</v>
      </c>
      <c r="G22" s="23">
        <v>3</v>
      </c>
      <c r="H22" s="23"/>
      <c r="I22" s="23"/>
      <c r="J22" s="23">
        <v>1</v>
      </c>
      <c r="K22" s="23"/>
      <c r="L22" s="23"/>
      <c r="M22" s="23"/>
      <c r="N22" s="23"/>
      <c r="O22" s="23"/>
      <c r="P22" s="23"/>
      <c r="Q22" s="23">
        <v>2</v>
      </c>
      <c r="R22" s="23"/>
      <c r="S22" s="26">
        <f t="shared" si="3"/>
        <v>1371</v>
      </c>
      <c r="T22" s="82">
        <f>D22/S22</f>
        <v>0.9693654266958425</v>
      </c>
      <c r="U22" s="82">
        <f t="shared" si="4"/>
        <v>0.03063457330415753</v>
      </c>
      <c r="V22" s="21"/>
      <c r="W22" s="14"/>
      <c r="Z22" s="1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83"/>
      <c r="U23" s="83"/>
      <c r="V23" s="21"/>
      <c r="W23" s="14"/>
      <c r="X23" s="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50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ht="11.25">
      <c r="A24" s="11"/>
      <c r="B24" s="11" t="s">
        <v>51</v>
      </c>
      <c r="C24" s="26">
        <f aca="true" t="shared" si="5" ref="C24:S24">SUM(C17:C22)</f>
        <v>256</v>
      </c>
      <c r="D24" s="26">
        <f t="shared" si="5"/>
        <v>12521</v>
      </c>
      <c r="E24" s="26">
        <f t="shared" si="5"/>
        <v>1456</v>
      </c>
      <c r="F24" s="26">
        <f t="shared" si="5"/>
        <v>875</v>
      </c>
      <c r="G24" s="26">
        <f t="shared" si="5"/>
        <v>3549</v>
      </c>
      <c r="H24" s="26">
        <f t="shared" si="5"/>
        <v>13803</v>
      </c>
      <c r="I24" s="26">
        <f t="shared" si="5"/>
        <v>542</v>
      </c>
      <c r="J24" s="26">
        <f t="shared" si="5"/>
        <v>1089</v>
      </c>
      <c r="K24" s="26">
        <f t="shared" si="5"/>
        <v>686</v>
      </c>
      <c r="L24" s="26">
        <f t="shared" si="5"/>
        <v>499</v>
      </c>
      <c r="M24" s="26">
        <f t="shared" si="5"/>
        <v>71</v>
      </c>
      <c r="N24" s="26">
        <f t="shared" si="5"/>
        <v>97</v>
      </c>
      <c r="O24" s="26">
        <f>SUM(O17:O22)</f>
        <v>253</v>
      </c>
      <c r="P24" s="26">
        <f>SUM(P17:P22)</f>
        <v>145</v>
      </c>
      <c r="Q24" s="26">
        <f t="shared" si="5"/>
        <v>9970</v>
      </c>
      <c r="R24" s="26">
        <f t="shared" si="5"/>
        <v>0</v>
      </c>
      <c r="S24" s="26">
        <f t="shared" si="5"/>
        <v>45812</v>
      </c>
      <c r="T24" s="82">
        <f>+(E17+H18+D19+G20+Q21+Q10+D22)/S24</f>
        <v>1.0376757181524492</v>
      </c>
      <c r="U24" s="82">
        <f>1-T24</f>
        <v>-0.03767571815244919</v>
      </c>
      <c r="V24" s="21"/>
      <c r="W24" s="14">
        <f>((Q24*Q24+N24*N24+M24*M24+L24*L24+K24*K24+J24*J24+I24*I24+H24*H24+G24*G24+F24*F24+E24*E24+D24*D24+C24*C24)/S24^2)^0.5*100</f>
        <v>47.042957480944594</v>
      </c>
      <c r="X24" s="1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83"/>
      <c r="U25" s="83"/>
      <c r="V25" s="21"/>
      <c r="W25" s="14"/>
      <c r="X25" s="1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ht="11.25">
      <c r="A26" s="15"/>
      <c r="B26" s="15" t="s">
        <v>52</v>
      </c>
      <c r="C26" s="26">
        <f aca="true" t="shared" si="6" ref="C26:S26">C15+C24</f>
        <v>28889</v>
      </c>
      <c r="D26" s="26">
        <f t="shared" si="6"/>
        <v>71509</v>
      </c>
      <c r="E26" s="26">
        <f t="shared" si="6"/>
        <v>17581</v>
      </c>
      <c r="F26" s="26">
        <f t="shared" si="6"/>
        <v>25007</v>
      </c>
      <c r="G26" s="26">
        <f t="shared" si="6"/>
        <v>99026</v>
      </c>
      <c r="H26" s="26">
        <f t="shared" si="6"/>
        <v>53511</v>
      </c>
      <c r="I26" s="26">
        <f t="shared" si="6"/>
        <v>35867</v>
      </c>
      <c r="J26" s="26">
        <f t="shared" si="6"/>
        <v>97889</v>
      </c>
      <c r="K26" s="26">
        <f t="shared" si="6"/>
        <v>41406</v>
      </c>
      <c r="L26" s="26">
        <f t="shared" si="6"/>
        <v>53297</v>
      </c>
      <c r="M26" s="26">
        <f t="shared" si="6"/>
        <v>5118</v>
      </c>
      <c r="N26" s="26">
        <f t="shared" si="6"/>
        <v>15508</v>
      </c>
      <c r="O26" s="26">
        <f>O15+O24</f>
        <v>17870</v>
      </c>
      <c r="P26" s="26">
        <f>P15+P24</f>
        <v>11675</v>
      </c>
      <c r="Q26" s="26">
        <f>Q15+Q24</f>
        <v>821882</v>
      </c>
      <c r="R26" s="26">
        <f t="shared" si="6"/>
        <v>0</v>
      </c>
      <c r="S26" s="26">
        <f t="shared" si="6"/>
        <v>1396035</v>
      </c>
      <c r="T26" s="82">
        <f>(+Q7+Q8+Q9+J11+Q12+Q13+E17+H18+D19+G20+Q21+Q10+D22)/S26</f>
        <v>0.604290007055697</v>
      </c>
      <c r="U26" s="82">
        <f>1-T26</f>
        <v>0.395709992944303</v>
      </c>
      <c r="V26" s="21"/>
      <c r="W26" s="14">
        <f>((Q26*Q26+N26*N26+M26*M26+L26*L26+K26*K26+J26*J26+I26*I26+H26*H26+G26*G26+F26*F26+E26*E26+D26*D26+C26*C26)/S26^2)^0.5*100</f>
        <v>60.38885588444225</v>
      </c>
      <c r="X26" s="13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83"/>
      <c r="U27" s="83"/>
      <c r="V27" s="21"/>
      <c r="W27" s="78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ht="12" thickBot="1">
      <c r="A28" s="27"/>
      <c r="B28" s="145" t="s">
        <v>53</v>
      </c>
      <c r="C28" s="51">
        <f aca="true" t="shared" si="7" ref="C28:R28">(C26/$S26)</f>
        <v>0.02069360725196718</v>
      </c>
      <c r="D28" s="51">
        <f t="shared" si="7"/>
        <v>0.051222927791924985</v>
      </c>
      <c r="E28" s="51">
        <f t="shared" si="7"/>
        <v>0.01259352380133736</v>
      </c>
      <c r="F28" s="51">
        <f t="shared" si="7"/>
        <v>0.017912874677210814</v>
      </c>
      <c r="G28" s="51">
        <f t="shared" si="7"/>
        <v>0.07093375166095406</v>
      </c>
      <c r="H28" s="51">
        <f t="shared" si="7"/>
        <v>0.03833070087784332</v>
      </c>
      <c r="I28" s="51">
        <f t="shared" si="7"/>
        <v>0.025692049268105744</v>
      </c>
      <c r="J28" s="51">
        <f t="shared" si="7"/>
        <v>0.07011930216649297</v>
      </c>
      <c r="K28" s="51">
        <f t="shared" si="7"/>
        <v>0.029659714835229774</v>
      </c>
      <c r="L28" s="51">
        <f t="shared" si="7"/>
        <v>0.03817740959216639</v>
      </c>
      <c r="M28" s="51">
        <f t="shared" si="7"/>
        <v>0.003666097196703521</v>
      </c>
      <c r="N28" s="51">
        <f t="shared" si="7"/>
        <v>0.011108604010644433</v>
      </c>
      <c r="O28" s="51">
        <f>(O26/$S26)</f>
        <v>0.012800538668443126</v>
      </c>
      <c r="P28" s="51">
        <f>(P26/$S26)</f>
        <v>0.008362970842421573</v>
      </c>
      <c r="Q28" s="51">
        <f>(Q26/$S26)</f>
        <v>0.5887259273585548</v>
      </c>
      <c r="R28" s="51">
        <f t="shared" si="7"/>
        <v>0</v>
      </c>
      <c r="S28" s="51">
        <f>SUM(C28:R28)</f>
        <v>1</v>
      </c>
      <c r="T28" s="28"/>
      <c r="U28" s="28"/>
      <c r="V28" s="21"/>
      <c r="W28" s="78"/>
      <c r="X28" s="13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2:253" ht="11.25">
      <c r="B29" s="11" t="str">
        <f>+'Cotizantes por renta'!B29</f>
        <v>Fuente: Superintendencia de Salud, Archivo Maestro de Beneficiarios.</v>
      </c>
      <c r="C29" s="13"/>
      <c r="D29" s="13"/>
      <c r="E29" s="13"/>
      <c r="F29" s="13"/>
      <c r="G29" s="13"/>
      <c r="H29" s="13"/>
      <c r="I29" s="13"/>
      <c r="J29" s="13"/>
      <c r="K29" s="53" t="s">
        <v>1</v>
      </c>
      <c r="L29" s="53" t="s">
        <v>1</v>
      </c>
      <c r="M29" s="53" t="s">
        <v>1</v>
      </c>
      <c r="N29" s="53" t="s">
        <v>1</v>
      </c>
      <c r="O29" s="53"/>
      <c r="P29" s="53"/>
      <c r="Q29" s="53" t="s">
        <v>1</v>
      </c>
      <c r="R29" s="53"/>
      <c r="S29" s="53" t="s">
        <v>1</v>
      </c>
      <c r="T29" s="13"/>
      <c r="U29" s="13"/>
      <c r="V29" s="21"/>
      <c r="W29" s="78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2:253" ht="11.25">
      <c r="B30" s="21" t="s">
        <v>230</v>
      </c>
      <c r="C30" s="13"/>
      <c r="D30" s="13"/>
      <c r="E30" s="13"/>
      <c r="F30" s="13"/>
      <c r="G30" s="13"/>
      <c r="H30" s="13"/>
      <c r="I30" s="13"/>
      <c r="J30" s="13"/>
      <c r="K30" s="53" t="s">
        <v>1</v>
      </c>
      <c r="L30" s="53" t="s">
        <v>1</v>
      </c>
      <c r="M30" s="53" t="s">
        <v>1</v>
      </c>
      <c r="N30" s="53" t="s">
        <v>1</v>
      </c>
      <c r="O30" s="53"/>
      <c r="P30" s="53"/>
      <c r="Q30" s="53" t="s">
        <v>1</v>
      </c>
      <c r="R30" s="53"/>
      <c r="S30" s="53" t="s">
        <v>1</v>
      </c>
      <c r="T30" s="13"/>
      <c r="U30" s="13"/>
      <c r="V30" s="21"/>
      <c r="W30" s="78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ht="11.25">
      <c r="A31" s="84"/>
      <c r="B31" s="2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13"/>
      <c r="U31" s="13"/>
      <c r="V31" s="21"/>
      <c r="W31" s="14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  <row r="32" spans="1:253" ht="15">
      <c r="A32" s="153" t="s">
        <v>231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46"/>
      <c r="U32" s="146"/>
      <c r="V32" s="21"/>
      <c r="W32" s="14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</row>
    <row r="33" spans="2:253" ht="13.5">
      <c r="B33" s="154" t="s">
        <v>107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3"/>
      <c r="U33" s="13"/>
      <c r="V33" s="21"/>
      <c r="W33" s="78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2:253" ht="13.5">
      <c r="B34" s="154" t="s">
        <v>257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3"/>
      <c r="U34" s="13"/>
      <c r="V34" s="21"/>
      <c r="W34" s="78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253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1"/>
      <c r="W35" s="78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ht="15" customHeight="1">
      <c r="A36" s="112" t="s">
        <v>1</v>
      </c>
      <c r="B36" s="112" t="s">
        <v>1</v>
      </c>
      <c r="C36" s="127" t="s">
        <v>88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3"/>
      <c r="U36" s="13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ht="11.25">
      <c r="A37" s="120" t="s">
        <v>39</v>
      </c>
      <c r="B37" s="120" t="s">
        <v>40</v>
      </c>
      <c r="C37" s="125" t="s">
        <v>91</v>
      </c>
      <c r="D37" s="125" t="s">
        <v>92</v>
      </c>
      <c r="E37" s="125" t="s">
        <v>93</v>
      </c>
      <c r="F37" s="125" t="s">
        <v>94</v>
      </c>
      <c r="G37" s="125" t="s">
        <v>95</v>
      </c>
      <c r="H37" s="125" t="s">
        <v>96</v>
      </c>
      <c r="I37" s="125" t="s">
        <v>97</v>
      </c>
      <c r="J37" s="125" t="s">
        <v>98</v>
      </c>
      <c r="K37" s="125" t="s">
        <v>99</v>
      </c>
      <c r="L37" s="125" t="s">
        <v>100</v>
      </c>
      <c r="M37" s="125" t="s">
        <v>101</v>
      </c>
      <c r="N37" s="125" t="s">
        <v>102</v>
      </c>
      <c r="O37" s="125" t="s">
        <v>245</v>
      </c>
      <c r="P37" s="125" t="s">
        <v>246</v>
      </c>
      <c r="Q37" s="125" t="s">
        <v>103</v>
      </c>
      <c r="R37" s="125" t="s">
        <v>221</v>
      </c>
      <c r="S37" s="125" t="s">
        <v>4</v>
      </c>
      <c r="T37" s="13"/>
      <c r="U37" s="13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ht="11.25">
      <c r="A38" s="4">
        <v>67</v>
      </c>
      <c r="B38" s="11" t="str">
        <f>+B7</f>
        <v>Colmena Golden Cross</v>
      </c>
      <c r="C38" s="23">
        <v>2631</v>
      </c>
      <c r="D38" s="23">
        <v>8588</v>
      </c>
      <c r="E38" s="23">
        <v>1907</v>
      </c>
      <c r="F38" s="23">
        <v>4473</v>
      </c>
      <c r="G38" s="23">
        <v>10873</v>
      </c>
      <c r="H38" s="23">
        <v>6275</v>
      </c>
      <c r="I38" s="23">
        <v>9091</v>
      </c>
      <c r="J38" s="23">
        <v>7536</v>
      </c>
      <c r="K38" s="23">
        <v>5614</v>
      </c>
      <c r="L38" s="23">
        <v>6740</v>
      </c>
      <c r="M38" s="23">
        <v>643</v>
      </c>
      <c r="N38" s="23">
        <v>1773</v>
      </c>
      <c r="O38" s="23">
        <v>2053</v>
      </c>
      <c r="P38" s="23">
        <v>2495</v>
      </c>
      <c r="Q38" s="23">
        <v>147260</v>
      </c>
      <c r="R38" s="23"/>
      <c r="S38" s="26">
        <f aca="true" t="shared" si="8" ref="S38:S44">SUM(C38:R38)</f>
        <v>217952</v>
      </c>
      <c r="T38" s="13"/>
      <c r="U38" s="13"/>
      <c r="V38" s="21"/>
      <c r="W38" s="12"/>
      <c r="X38" s="21">
        <f aca="true" t="shared" si="9" ref="X38:X44">+W38-S38</f>
        <v>-217952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ht="11.25">
      <c r="A39" s="4">
        <v>78</v>
      </c>
      <c r="B39" s="11" t="str">
        <f aca="true" t="shared" si="10" ref="B39:B44">+B8</f>
        <v>Isapre Cruz Blanca S.A.</v>
      </c>
      <c r="C39" s="23">
        <v>7289</v>
      </c>
      <c r="D39" s="23">
        <v>29139</v>
      </c>
      <c r="E39" s="23">
        <v>4686</v>
      </c>
      <c r="F39" s="23">
        <v>7438</v>
      </c>
      <c r="G39" s="23">
        <v>16598</v>
      </c>
      <c r="H39" s="23">
        <v>7500</v>
      </c>
      <c r="I39" s="23">
        <v>4787</v>
      </c>
      <c r="J39" s="23">
        <v>10235</v>
      </c>
      <c r="K39" s="23">
        <v>6182</v>
      </c>
      <c r="L39" s="23">
        <v>5436</v>
      </c>
      <c r="M39" s="23">
        <v>1067</v>
      </c>
      <c r="N39" s="23">
        <v>1343</v>
      </c>
      <c r="O39" s="23">
        <v>1790</v>
      </c>
      <c r="P39" s="23">
        <v>2737</v>
      </c>
      <c r="Q39" s="23">
        <v>156069</v>
      </c>
      <c r="R39" s="23"/>
      <c r="S39" s="26">
        <f t="shared" si="8"/>
        <v>262296</v>
      </c>
      <c r="T39" s="13"/>
      <c r="U39" s="13"/>
      <c r="V39" s="21"/>
      <c r="W39" s="12"/>
      <c r="X39" s="21">
        <f t="shared" si="9"/>
        <v>-262296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ht="11.25">
      <c r="A40" s="4">
        <v>80</v>
      </c>
      <c r="B40" s="11" t="str">
        <f t="shared" si="10"/>
        <v>Vida Tres</v>
      </c>
      <c r="C40" s="23">
        <v>22</v>
      </c>
      <c r="D40" s="23">
        <v>57</v>
      </c>
      <c r="E40" s="23">
        <v>17</v>
      </c>
      <c r="F40" s="23">
        <v>123</v>
      </c>
      <c r="G40" s="23">
        <v>7542</v>
      </c>
      <c r="H40" s="23">
        <v>200</v>
      </c>
      <c r="I40" s="23">
        <v>761</v>
      </c>
      <c r="J40" s="23">
        <v>3871</v>
      </c>
      <c r="K40" s="23">
        <v>2103</v>
      </c>
      <c r="L40" s="23">
        <v>2866</v>
      </c>
      <c r="M40" s="23">
        <v>14</v>
      </c>
      <c r="N40" s="23">
        <v>13</v>
      </c>
      <c r="O40" s="23">
        <v>804</v>
      </c>
      <c r="P40" s="23">
        <v>12</v>
      </c>
      <c r="Q40" s="23">
        <v>46217</v>
      </c>
      <c r="R40" s="23"/>
      <c r="S40" s="26">
        <f t="shared" si="8"/>
        <v>64622</v>
      </c>
      <c r="T40" s="13"/>
      <c r="U40" s="13"/>
      <c r="V40" s="21"/>
      <c r="W40" s="12"/>
      <c r="X40" s="21">
        <f t="shared" si="9"/>
        <v>-64622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ht="11.25">
      <c r="A41" s="4">
        <v>81</v>
      </c>
      <c r="B41" s="11" t="str">
        <f t="shared" si="10"/>
        <v>Ferrosalud</v>
      </c>
      <c r="C41" s="23">
        <v>5</v>
      </c>
      <c r="D41" s="23"/>
      <c r="E41" s="23"/>
      <c r="F41" s="23">
        <v>7</v>
      </c>
      <c r="G41" s="23">
        <v>437</v>
      </c>
      <c r="H41" s="23">
        <v>75</v>
      </c>
      <c r="I41" s="23">
        <v>46</v>
      </c>
      <c r="J41" s="23">
        <v>447</v>
      </c>
      <c r="K41" s="23">
        <v>262</v>
      </c>
      <c r="L41" s="23">
        <v>6</v>
      </c>
      <c r="M41" s="23">
        <v>7</v>
      </c>
      <c r="N41" s="23"/>
      <c r="O41" s="23">
        <v>4</v>
      </c>
      <c r="P41" s="23">
        <v>1</v>
      </c>
      <c r="Q41" s="23">
        <v>6734</v>
      </c>
      <c r="R41" s="23"/>
      <c r="S41" s="26">
        <f>SUM(C41:R41)</f>
        <v>8031</v>
      </c>
      <c r="T41" s="13"/>
      <c r="U41" s="13"/>
      <c r="V41" s="21"/>
      <c r="W41" s="12"/>
      <c r="X41" s="21">
        <f>+W41-S41</f>
        <v>-8031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ht="11.25">
      <c r="A42" s="4">
        <v>88</v>
      </c>
      <c r="B42" s="11" t="str">
        <f t="shared" si="10"/>
        <v>Mas Vida</v>
      </c>
      <c r="C42" s="23">
        <v>4646</v>
      </c>
      <c r="D42" s="23">
        <v>12754</v>
      </c>
      <c r="E42" s="23">
        <v>5563</v>
      </c>
      <c r="F42" s="23">
        <v>4270</v>
      </c>
      <c r="G42" s="23">
        <v>15742</v>
      </c>
      <c r="H42" s="23">
        <v>13106</v>
      </c>
      <c r="I42" s="23">
        <v>4779</v>
      </c>
      <c r="J42" s="23">
        <v>31517</v>
      </c>
      <c r="K42" s="23">
        <v>9403</v>
      </c>
      <c r="L42" s="23">
        <v>15212</v>
      </c>
      <c r="M42" s="23">
        <v>909</v>
      </c>
      <c r="N42" s="23">
        <v>3295</v>
      </c>
      <c r="O42" s="23">
        <v>5481</v>
      </c>
      <c r="P42" s="23">
        <v>1132</v>
      </c>
      <c r="Q42" s="23">
        <v>37861</v>
      </c>
      <c r="R42" s="23"/>
      <c r="S42" s="26">
        <f t="shared" si="8"/>
        <v>165670</v>
      </c>
      <c r="T42" s="13"/>
      <c r="U42" s="13"/>
      <c r="V42" s="21"/>
      <c r="W42" s="12"/>
      <c r="X42" s="21">
        <f t="shared" si="9"/>
        <v>-165670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ht="11.25">
      <c r="A43" s="4">
        <v>99</v>
      </c>
      <c r="B43" s="11" t="str">
        <f t="shared" si="10"/>
        <v>Isapre Banmédica</v>
      </c>
      <c r="C43" s="23">
        <v>5882</v>
      </c>
      <c r="D43" s="23">
        <v>9091</v>
      </c>
      <c r="E43" s="23">
        <v>5951</v>
      </c>
      <c r="F43" s="23">
        <v>8082</v>
      </c>
      <c r="G43" s="23">
        <v>17308</v>
      </c>
      <c r="H43" s="23">
        <v>7203</v>
      </c>
      <c r="I43" s="23">
        <v>6594</v>
      </c>
      <c r="J43" s="23">
        <v>13644</v>
      </c>
      <c r="K43" s="23">
        <v>5095</v>
      </c>
      <c r="L43" s="23">
        <v>4569</v>
      </c>
      <c r="M43" s="23">
        <v>892</v>
      </c>
      <c r="N43" s="23">
        <v>2047</v>
      </c>
      <c r="O43" s="23">
        <v>1878</v>
      </c>
      <c r="P43" s="23">
        <v>2722</v>
      </c>
      <c r="Q43" s="23">
        <v>194530</v>
      </c>
      <c r="R43" s="23"/>
      <c r="S43" s="26">
        <f t="shared" si="8"/>
        <v>285488</v>
      </c>
      <c r="T43" s="13"/>
      <c r="U43" s="13"/>
      <c r="V43" s="21"/>
      <c r="W43" s="12"/>
      <c r="X43" s="21">
        <f t="shared" si="9"/>
        <v>-285488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</row>
    <row r="44" spans="1:253" ht="11.25">
      <c r="A44" s="4">
        <v>107</v>
      </c>
      <c r="B44" s="11" t="str">
        <f t="shared" si="10"/>
        <v>Consalud S.A.</v>
      </c>
      <c r="C44" s="23">
        <v>11502</v>
      </c>
      <c r="D44" s="23">
        <v>13514</v>
      </c>
      <c r="E44" s="23">
        <v>3735</v>
      </c>
      <c r="F44" s="23">
        <v>6319</v>
      </c>
      <c r="G44" s="23">
        <v>29799</v>
      </c>
      <c r="H44" s="23">
        <v>7797</v>
      </c>
      <c r="I44" s="23">
        <v>8046</v>
      </c>
      <c r="J44" s="23">
        <v>28298</v>
      </c>
      <c r="K44" s="23">
        <v>8401</v>
      </c>
      <c r="L44" s="23">
        <v>12195</v>
      </c>
      <c r="M44" s="23">
        <v>1451</v>
      </c>
      <c r="N44" s="23">
        <v>4545</v>
      </c>
      <c r="O44" s="23">
        <v>4071</v>
      </c>
      <c r="P44" s="23">
        <v>3537</v>
      </c>
      <c r="Q44" s="23">
        <v>165971</v>
      </c>
      <c r="R44" s="23"/>
      <c r="S44" s="26">
        <f t="shared" si="8"/>
        <v>309181</v>
      </c>
      <c r="T44" s="13"/>
      <c r="U44" s="13"/>
      <c r="V44" s="21"/>
      <c r="W44" s="12"/>
      <c r="X44" s="21">
        <f t="shared" si="9"/>
        <v>-309181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</row>
    <row r="45" spans="1:253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3"/>
      <c r="U45" s="13"/>
      <c r="V45" s="21"/>
      <c r="W45" s="13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2:253" ht="11.25">
      <c r="B46" s="11" t="s">
        <v>45</v>
      </c>
      <c r="C46" s="26">
        <f aca="true" t="shared" si="11" ref="C46:S46">SUM(C38:C45)</f>
        <v>31977</v>
      </c>
      <c r="D46" s="26">
        <f t="shared" si="11"/>
        <v>73143</v>
      </c>
      <c r="E46" s="26">
        <f t="shared" si="11"/>
        <v>21859</v>
      </c>
      <c r="F46" s="26">
        <f t="shared" si="11"/>
        <v>30712</v>
      </c>
      <c r="G46" s="26">
        <f t="shared" si="11"/>
        <v>98299</v>
      </c>
      <c r="H46" s="26">
        <f t="shared" si="11"/>
        <v>42156</v>
      </c>
      <c r="I46" s="26">
        <f t="shared" si="11"/>
        <v>34104</v>
      </c>
      <c r="J46" s="26">
        <f t="shared" si="11"/>
        <v>95548</v>
      </c>
      <c r="K46" s="26">
        <f t="shared" si="11"/>
        <v>37060</v>
      </c>
      <c r="L46" s="26">
        <f t="shared" si="11"/>
        <v>47024</v>
      </c>
      <c r="M46" s="26">
        <f t="shared" si="11"/>
        <v>4983</v>
      </c>
      <c r="N46" s="26">
        <f t="shared" si="11"/>
        <v>13016</v>
      </c>
      <c r="O46" s="26">
        <f>SUM(O38:O45)</f>
        <v>16081</v>
      </c>
      <c r="P46" s="26">
        <f>SUM(P38:P45)</f>
        <v>12636</v>
      </c>
      <c r="Q46" s="26">
        <f t="shared" si="11"/>
        <v>754642</v>
      </c>
      <c r="R46" s="26">
        <f t="shared" si="11"/>
        <v>0</v>
      </c>
      <c r="S46" s="26">
        <f t="shared" si="11"/>
        <v>1313240</v>
      </c>
      <c r="T46" s="13"/>
      <c r="U46" s="13"/>
      <c r="V46" s="21"/>
      <c r="W46" s="13">
        <f>SUM(W38:W44)</f>
        <v>0</v>
      </c>
      <c r="X46" s="21">
        <f>+W46-S46</f>
        <v>-1313240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3"/>
      <c r="U47" s="13"/>
      <c r="V47" s="21"/>
      <c r="W47" s="13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</row>
    <row r="48" spans="1:253" ht="11.25">
      <c r="A48" s="4">
        <v>62</v>
      </c>
      <c r="B48" s="11" t="str">
        <f aca="true" t="shared" si="12" ref="B48:B53">+B17</f>
        <v>San Lorenzo</v>
      </c>
      <c r="C48" s="23"/>
      <c r="D48" s="23">
        <v>7</v>
      </c>
      <c r="E48" s="23">
        <v>2582</v>
      </c>
      <c r="F48" s="23">
        <v>521</v>
      </c>
      <c r="G48" s="23">
        <v>23</v>
      </c>
      <c r="H48" s="23"/>
      <c r="I48" s="23">
        <v>4</v>
      </c>
      <c r="J48" s="23"/>
      <c r="K48" s="23">
        <v>3</v>
      </c>
      <c r="L48" s="23"/>
      <c r="M48" s="23"/>
      <c r="N48" s="23"/>
      <c r="O48" s="23"/>
      <c r="P48" s="23"/>
      <c r="Q48" s="23">
        <v>18</v>
      </c>
      <c r="R48" s="23"/>
      <c r="S48" s="26">
        <f aca="true" t="shared" si="13" ref="S48:S53">SUM(C48:R48)</f>
        <v>3158</v>
      </c>
      <c r="T48" s="13"/>
      <c r="U48" s="13"/>
      <c r="V48" s="21"/>
      <c r="W48" s="12"/>
      <c r="X48" s="21">
        <f aca="true" t="shared" si="14" ref="X48:X53">+W48-S48</f>
        <v>-3158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253" ht="11.25">
      <c r="A49" s="4">
        <v>63</v>
      </c>
      <c r="B49" s="11" t="str">
        <f t="shared" si="12"/>
        <v>Fusat Ltda.</v>
      </c>
      <c r="C49" s="23">
        <v>4</v>
      </c>
      <c r="D49" s="23">
        <v>1</v>
      </c>
      <c r="E49" s="23">
        <v>14</v>
      </c>
      <c r="F49" s="23">
        <v>18</v>
      </c>
      <c r="G49" s="23">
        <v>185</v>
      </c>
      <c r="H49" s="23">
        <v>18796</v>
      </c>
      <c r="I49" s="23">
        <v>39</v>
      </c>
      <c r="J49" s="23">
        <v>16</v>
      </c>
      <c r="K49" s="23">
        <v>5</v>
      </c>
      <c r="L49" s="23">
        <v>8</v>
      </c>
      <c r="M49" s="23"/>
      <c r="N49" s="23"/>
      <c r="O49" s="23">
        <v>1</v>
      </c>
      <c r="P49" s="23"/>
      <c r="Q49" s="23">
        <v>512</v>
      </c>
      <c r="R49" s="23"/>
      <c r="S49" s="26">
        <f t="shared" si="13"/>
        <v>19599</v>
      </c>
      <c r="T49" s="13"/>
      <c r="U49" s="13"/>
      <c r="V49" s="21"/>
      <c r="W49" s="12"/>
      <c r="X49" s="21">
        <f t="shared" si="14"/>
        <v>-19599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ht="11.25">
      <c r="A50" s="4">
        <v>65</v>
      </c>
      <c r="B50" s="11" t="str">
        <f t="shared" si="12"/>
        <v>Chuquicamata</v>
      </c>
      <c r="C50" s="23">
        <v>196</v>
      </c>
      <c r="D50" s="23">
        <v>22832</v>
      </c>
      <c r="E50" s="23">
        <v>120</v>
      </c>
      <c r="F50" s="23">
        <v>200</v>
      </c>
      <c r="G50" s="23">
        <v>161</v>
      </c>
      <c r="H50" s="23">
        <v>63</v>
      </c>
      <c r="I50" s="23">
        <v>4</v>
      </c>
      <c r="J50" s="23">
        <v>20</v>
      </c>
      <c r="K50" s="23">
        <v>9</v>
      </c>
      <c r="L50" s="23">
        <v>5</v>
      </c>
      <c r="M50" s="23"/>
      <c r="N50" s="23"/>
      <c r="O50" s="23"/>
      <c r="P50" s="23">
        <v>77</v>
      </c>
      <c r="Q50" s="23">
        <v>1577</v>
      </c>
      <c r="R50" s="23"/>
      <c r="S50" s="26">
        <f t="shared" si="13"/>
        <v>25264</v>
      </c>
      <c r="T50" s="13"/>
      <c r="U50" s="13"/>
      <c r="V50" s="21"/>
      <c r="W50" s="12"/>
      <c r="X50" s="21">
        <f t="shared" si="14"/>
        <v>-25264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ht="11.25">
      <c r="A51" s="4">
        <v>68</v>
      </c>
      <c r="B51" s="11" t="str">
        <f t="shared" si="12"/>
        <v>Río Blanco</v>
      </c>
      <c r="C51" s="23">
        <v>1</v>
      </c>
      <c r="D51" s="23">
        <v>11</v>
      </c>
      <c r="E51" s="23">
        <v>25</v>
      </c>
      <c r="F51" s="23">
        <v>103</v>
      </c>
      <c r="G51" s="23">
        <v>3851</v>
      </c>
      <c r="H51" s="23">
        <v>44</v>
      </c>
      <c r="I51" s="23">
        <v>24</v>
      </c>
      <c r="J51" s="23">
        <v>9</v>
      </c>
      <c r="K51" s="23"/>
      <c r="L51" s="23"/>
      <c r="M51" s="23"/>
      <c r="N51" s="23"/>
      <c r="O51" s="23"/>
      <c r="P51" s="23"/>
      <c r="Q51" s="23">
        <v>339</v>
      </c>
      <c r="R51" s="23"/>
      <c r="S51" s="26">
        <f t="shared" si="13"/>
        <v>4407</v>
      </c>
      <c r="T51" s="13"/>
      <c r="U51" s="13"/>
      <c r="V51" s="21"/>
      <c r="W51" s="12"/>
      <c r="X51" s="21">
        <f t="shared" si="14"/>
        <v>-4407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ht="11.25">
      <c r="A52" s="4">
        <v>76</v>
      </c>
      <c r="B52" s="11" t="str">
        <f t="shared" si="12"/>
        <v>Isapre Fundación</v>
      </c>
      <c r="C52" s="23">
        <v>160</v>
      </c>
      <c r="D52" s="23">
        <v>218</v>
      </c>
      <c r="E52" s="23">
        <v>150</v>
      </c>
      <c r="F52" s="23">
        <v>412</v>
      </c>
      <c r="G52" s="23">
        <v>1256</v>
      </c>
      <c r="H52" s="23">
        <v>485</v>
      </c>
      <c r="I52" s="23">
        <v>438</v>
      </c>
      <c r="J52" s="23">
        <v>914</v>
      </c>
      <c r="K52" s="23">
        <v>607</v>
      </c>
      <c r="L52" s="23">
        <v>568</v>
      </c>
      <c r="M52" s="23">
        <v>106</v>
      </c>
      <c r="N52" s="23">
        <v>113</v>
      </c>
      <c r="O52" s="23">
        <v>233</v>
      </c>
      <c r="P52" s="23">
        <v>105</v>
      </c>
      <c r="Q52" s="23">
        <v>6542</v>
      </c>
      <c r="R52" s="23"/>
      <c r="S52" s="26">
        <f t="shared" si="13"/>
        <v>12307</v>
      </c>
      <c r="T52" s="13"/>
      <c r="U52" s="13"/>
      <c r="V52" s="21"/>
      <c r="W52" s="12"/>
      <c r="X52" s="21">
        <f t="shared" si="14"/>
        <v>-12307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ht="11.25">
      <c r="A53" s="4">
        <v>94</v>
      </c>
      <c r="B53" s="11" t="str">
        <f t="shared" si="12"/>
        <v>Cruz del Norte</v>
      </c>
      <c r="C53" s="23">
        <v>9</v>
      </c>
      <c r="D53" s="23">
        <v>2508</v>
      </c>
      <c r="E53" s="23">
        <v>2</v>
      </c>
      <c r="F53" s="23">
        <v>37</v>
      </c>
      <c r="G53" s="23">
        <v>4</v>
      </c>
      <c r="H53" s="23"/>
      <c r="I53" s="23"/>
      <c r="J53" s="23"/>
      <c r="K53" s="23"/>
      <c r="L53" s="23"/>
      <c r="M53" s="23"/>
      <c r="N53" s="23"/>
      <c r="O53" s="23"/>
      <c r="P53" s="23"/>
      <c r="Q53" s="23">
        <v>2</v>
      </c>
      <c r="R53" s="23"/>
      <c r="S53" s="26">
        <f t="shared" si="13"/>
        <v>2562</v>
      </c>
      <c r="T53" s="13"/>
      <c r="U53" s="13"/>
      <c r="V53" s="21"/>
      <c r="W53" s="12"/>
      <c r="X53" s="21">
        <f t="shared" si="14"/>
        <v>-2562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3"/>
      <c r="U54" s="13"/>
      <c r="V54" s="21"/>
      <c r="W54" s="13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ht="11.25">
      <c r="A55" s="11"/>
      <c r="B55" s="11" t="s">
        <v>51</v>
      </c>
      <c r="C55" s="26">
        <f aca="true" t="shared" si="15" ref="C55:S55">SUM(C48:C53)</f>
        <v>370</v>
      </c>
      <c r="D55" s="26">
        <f t="shared" si="15"/>
        <v>25577</v>
      </c>
      <c r="E55" s="26">
        <f t="shared" si="15"/>
        <v>2893</v>
      </c>
      <c r="F55" s="26">
        <f t="shared" si="15"/>
        <v>1291</v>
      </c>
      <c r="G55" s="26">
        <f t="shared" si="15"/>
        <v>5480</v>
      </c>
      <c r="H55" s="26">
        <f t="shared" si="15"/>
        <v>19388</v>
      </c>
      <c r="I55" s="26">
        <f t="shared" si="15"/>
        <v>509</v>
      </c>
      <c r="J55" s="26">
        <f t="shared" si="15"/>
        <v>959</v>
      </c>
      <c r="K55" s="26">
        <f t="shared" si="15"/>
        <v>624</v>
      </c>
      <c r="L55" s="26">
        <f t="shared" si="15"/>
        <v>581</v>
      </c>
      <c r="M55" s="26">
        <f t="shared" si="15"/>
        <v>106</v>
      </c>
      <c r="N55" s="26">
        <f t="shared" si="15"/>
        <v>113</v>
      </c>
      <c r="O55" s="26">
        <f>SUM(O48:O53)</f>
        <v>234</v>
      </c>
      <c r="P55" s="26">
        <f>SUM(P48:P53)</f>
        <v>182</v>
      </c>
      <c r="Q55" s="26">
        <f t="shared" si="15"/>
        <v>8990</v>
      </c>
      <c r="R55" s="26">
        <f t="shared" si="15"/>
        <v>0</v>
      </c>
      <c r="S55" s="26">
        <f t="shared" si="15"/>
        <v>67297</v>
      </c>
      <c r="T55" s="13"/>
      <c r="U55" s="13"/>
      <c r="V55" s="21"/>
      <c r="W55" s="13">
        <f>SUM(W48:W53)</f>
        <v>0</v>
      </c>
      <c r="X55" s="21">
        <f>+W55-S55</f>
        <v>-67297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3"/>
      <c r="U56" s="13"/>
      <c r="V56" s="21"/>
      <c r="W56" s="13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ht="12" thickBot="1">
      <c r="A57" s="15"/>
      <c r="B57" s="15" t="s">
        <v>52</v>
      </c>
      <c r="C57" s="26">
        <f aca="true" t="shared" si="16" ref="C57:S57">C46+C55</f>
        <v>32347</v>
      </c>
      <c r="D57" s="26">
        <f t="shared" si="16"/>
        <v>98720</v>
      </c>
      <c r="E57" s="26">
        <f t="shared" si="16"/>
        <v>24752</v>
      </c>
      <c r="F57" s="26">
        <f t="shared" si="16"/>
        <v>32003</v>
      </c>
      <c r="G57" s="26">
        <f t="shared" si="16"/>
        <v>103779</v>
      </c>
      <c r="H57" s="26">
        <f t="shared" si="16"/>
        <v>61544</v>
      </c>
      <c r="I57" s="26">
        <f t="shared" si="16"/>
        <v>34613</v>
      </c>
      <c r="J57" s="26">
        <f t="shared" si="16"/>
        <v>96507</v>
      </c>
      <c r="K57" s="26">
        <f t="shared" si="16"/>
        <v>37684</v>
      </c>
      <c r="L57" s="26">
        <f t="shared" si="16"/>
        <v>47605</v>
      </c>
      <c r="M57" s="26">
        <f t="shared" si="16"/>
        <v>5089</v>
      </c>
      <c r="N57" s="26">
        <f t="shared" si="16"/>
        <v>13129</v>
      </c>
      <c r="O57" s="26">
        <f>O46+O55</f>
        <v>16315</v>
      </c>
      <c r="P57" s="26">
        <f>P46+P55</f>
        <v>12818</v>
      </c>
      <c r="Q57" s="26">
        <f t="shared" si="16"/>
        <v>763632</v>
      </c>
      <c r="R57" s="26">
        <f t="shared" si="16"/>
        <v>0</v>
      </c>
      <c r="S57" s="26">
        <f t="shared" si="16"/>
        <v>1380537</v>
      </c>
      <c r="T57" s="13"/>
      <c r="U57" s="13"/>
      <c r="V57" s="21"/>
      <c r="W57" s="19">
        <f>W46+W55</f>
        <v>0</v>
      </c>
      <c r="X57" s="21">
        <f>+W57-S57</f>
        <v>-1380537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</row>
    <row r="58" spans="1:253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3"/>
      <c r="U58" s="13"/>
      <c r="V58" s="21"/>
      <c r="W58" s="78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</row>
    <row r="59" spans="1:253" ht="12" thickBot="1">
      <c r="A59" s="27"/>
      <c r="B59" s="145" t="s">
        <v>53</v>
      </c>
      <c r="C59" s="51">
        <f aca="true" t="shared" si="17" ref="C59:Q59">(C57/$S57)</f>
        <v>0.02343073745940891</v>
      </c>
      <c r="D59" s="51">
        <f t="shared" si="17"/>
        <v>0.07150840578702346</v>
      </c>
      <c r="E59" s="51">
        <f t="shared" si="17"/>
        <v>0.017929255065239107</v>
      </c>
      <c r="F59" s="51">
        <f t="shared" si="17"/>
        <v>0.023181559059988976</v>
      </c>
      <c r="G59" s="51">
        <f t="shared" si="17"/>
        <v>0.0751729218412835</v>
      </c>
      <c r="H59" s="51">
        <f t="shared" si="17"/>
        <v>0.044579754110175965</v>
      </c>
      <c r="I59" s="51">
        <f t="shared" si="17"/>
        <v>0.025072127730006513</v>
      </c>
      <c r="J59" s="51">
        <f t="shared" si="17"/>
        <v>0.06990540637447602</v>
      </c>
      <c r="K59" s="51">
        <f t="shared" si="17"/>
        <v>0.027296624429479253</v>
      </c>
      <c r="L59" s="51">
        <f t="shared" si="17"/>
        <v>0.03448295844298269</v>
      </c>
      <c r="M59" s="51">
        <f t="shared" si="17"/>
        <v>0.003686246728628063</v>
      </c>
      <c r="N59" s="51">
        <f t="shared" si="17"/>
        <v>0.009510067459256796</v>
      </c>
      <c r="O59" s="51">
        <f>(O57/$S57)</f>
        <v>0.011817865077140272</v>
      </c>
      <c r="P59" s="51">
        <f>(P57/$S57)</f>
        <v>0.00928479280164168</v>
      </c>
      <c r="Q59" s="51">
        <f t="shared" si="17"/>
        <v>0.5531412776332688</v>
      </c>
      <c r="R59" s="28">
        <f>(R57/$S57)*100</f>
        <v>0</v>
      </c>
      <c r="S59" s="51">
        <f>SUM(C59:R59)</f>
        <v>1</v>
      </c>
      <c r="T59" s="13"/>
      <c r="U59" s="13"/>
      <c r="V59" s="21"/>
      <c r="W59" s="78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2:253" ht="11.25">
      <c r="B60" s="11" t="str">
        <f>+B29</f>
        <v>Fuente: Superintendencia de Salud, Archivo Maestro de Beneficiarios.</v>
      </c>
      <c r="C60" s="13"/>
      <c r="D60" s="13"/>
      <c r="E60" s="13"/>
      <c r="F60" s="13"/>
      <c r="G60" s="13"/>
      <c r="H60" s="13"/>
      <c r="I60" s="13"/>
      <c r="J60" s="13"/>
      <c r="K60" s="53" t="s">
        <v>1</v>
      </c>
      <c r="L60" s="53" t="s">
        <v>1</v>
      </c>
      <c r="M60" s="53" t="s">
        <v>1</v>
      </c>
      <c r="N60" s="53" t="s">
        <v>1</v>
      </c>
      <c r="O60" s="53"/>
      <c r="P60" s="53"/>
      <c r="Q60" s="53" t="s">
        <v>1</v>
      </c>
      <c r="R60" s="53"/>
      <c r="S60" s="53" t="s">
        <v>1</v>
      </c>
      <c r="T60" s="13"/>
      <c r="U60" s="13"/>
      <c r="V60" s="21"/>
      <c r="W60" s="78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2:253" ht="11.25">
      <c r="B61" s="11" t="str">
        <f>+B30</f>
        <v>(*) Información que presenta error en en campo región</v>
      </c>
      <c r="C61" s="13"/>
      <c r="D61" s="13"/>
      <c r="E61" s="13"/>
      <c r="F61" s="13"/>
      <c r="G61" s="13"/>
      <c r="H61" s="13"/>
      <c r="I61" s="13"/>
      <c r="J61" s="13"/>
      <c r="K61" s="53" t="s">
        <v>1</v>
      </c>
      <c r="L61" s="53" t="s">
        <v>1</v>
      </c>
      <c r="M61" s="53" t="s">
        <v>1</v>
      </c>
      <c r="N61" s="53" t="s">
        <v>1</v>
      </c>
      <c r="O61" s="53"/>
      <c r="P61" s="53"/>
      <c r="Q61" s="53" t="s">
        <v>1</v>
      </c>
      <c r="R61" s="53"/>
      <c r="S61" s="53" t="s">
        <v>1</v>
      </c>
      <c r="T61" s="13"/>
      <c r="U61" s="13"/>
      <c r="V61" s="21"/>
      <c r="W61" s="78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ht="11.25">
      <c r="A62" s="84"/>
      <c r="B62" s="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21"/>
      <c r="W62" s="78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</row>
    <row r="63" spans="1:253" ht="15">
      <c r="A63" s="153" t="s">
        <v>231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9"/>
      <c r="U63" s="159"/>
      <c r="V63" s="21"/>
      <c r="W63" s="78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2:253" ht="13.5">
      <c r="B64" s="154" t="s">
        <v>108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3"/>
      <c r="U64" s="13"/>
      <c r="V64" s="21"/>
      <c r="W64" s="78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</row>
    <row r="65" spans="2:253" ht="13.5">
      <c r="B65" s="154" t="s">
        <v>258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3"/>
      <c r="U65" s="13"/>
      <c r="V65" s="21"/>
      <c r="W65" s="78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</row>
    <row r="66" spans="1:253" ht="12" thickBot="1">
      <c r="A66" s="21"/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21"/>
      <c r="W66" s="78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</row>
    <row r="67" spans="1:253" ht="11.25">
      <c r="A67" s="112" t="s">
        <v>1</v>
      </c>
      <c r="B67" s="112" t="s">
        <v>1</v>
      </c>
      <c r="C67" s="127" t="s">
        <v>88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3"/>
      <c r="U67" s="13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</row>
    <row r="68" spans="1:253" ht="11.25">
      <c r="A68" s="120" t="s">
        <v>39</v>
      </c>
      <c r="B68" s="120" t="s">
        <v>40</v>
      </c>
      <c r="C68" s="125" t="s">
        <v>91</v>
      </c>
      <c r="D68" s="125" t="s">
        <v>92</v>
      </c>
      <c r="E68" s="125" t="s">
        <v>93</v>
      </c>
      <c r="F68" s="125" t="s">
        <v>94</v>
      </c>
      <c r="G68" s="125" t="s">
        <v>95</v>
      </c>
      <c r="H68" s="125" t="s">
        <v>96</v>
      </c>
      <c r="I68" s="125" t="s">
        <v>97</v>
      </c>
      <c r="J68" s="125" t="s">
        <v>98</v>
      </c>
      <c r="K68" s="125" t="s">
        <v>99</v>
      </c>
      <c r="L68" s="125" t="s">
        <v>100</v>
      </c>
      <c r="M68" s="125" t="s">
        <v>101</v>
      </c>
      <c r="N68" s="125" t="s">
        <v>102</v>
      </c>
      <c r="O68" s="125" t="s">
        <v>245</v>
      </c>
      <c r="P68" s="125" t="s">
        <v>246</v>
      </c>
      <c r="Q68" s="125" t="s">
        <v>103</v>
      </c>
      <c r="R68" s="125" t="s">
        <v>221</v>
      </c>
      <c r="S68" s="125" t="s">
        <v>4</v>
      </c>
      <c r="T68" s="13"/>
      <c r="U68" s="13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</row>
    <row r="69" spans="1:253" ht="11.25">
      <c r="A69" s="4">
        <v>67</v>
      </c>
      <c r="B69" s="11" t="str">
        <f>+B7</f>
        <v>Colmena Golden Cross</v>
      </c>
      <c r="C69" s="26">
        <f aca="true" t="shared" si="18" ref="C69:R69">C7+C38</f>
        <v>4869</v>
      </c>
      <c r="D69" s="26">
        <f t="shared" si="18"/>
        <v>16239</v>
      </c>
      <c r="E69" s="26">
        <f t="shared" si="18"/>
        <v>3750</v>
      </c>
      <c r="F69" s="26">
        <f t="shared" si="18"/>
        <v>8453</v>
      </c>
      <c r="G69" s="26">
        <f t="shared" si="18"/>
        <v>22367</v>
      </c>
      <c r="H69" s="26">
        <f t="shared" si="18"/>
        <v>12295</v>
      </c>
      <c r="I69" s="26">
        <f t="shared" si="18"/>
        <v>19078</v>
      </c>
      <c r="J69" s="26">
        <f t="shared" si="18"/>
        <v>15811</v>
      </c>
      <c r="K69" s="26">
        <f t="shared" si="18"/>
        <v>11573</v>
      </c>
      <c r="L69" s="26">
        <f t="shared" si="18"/>
        <v>13392</v>
      </c>
      <c r="M69" s="26">
        <f t="shared" si="18"/>
        <v>1332</v>
      </c>
      <c r="N69" s="26">
        <f t="shared" si="18"/>
        <v>4122</v>
      </c>
      <c r="O69" s="26">
        <f t="shared" si="18"/>
        <v>4248</v>
      </c>
      <c r="P69" s="26">
        <f t="shared" si="18"/>
        <v>4835</v>
      </c>
      <c r="Q69" s="26">
        <f t="shared" si="18"/>
        <v>301806</v>
      </c>
      <c r="R69" s="26">
        <f t="shared" si="18"/>
        <v>0</v>
      </c>
      <c r="S69" s="26">
        <f aca="true" t="shared" si="19" ref="S69:S75">SUM(C69:R69)</f>
        <v>444170</v>
      </c>
      <c r="T69" s="13"/>
      <c r="U69" s="13"/>
      <c r="V69" s="21"/>
      <c r="W69" s="78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</row>
    <row r="70" spans="1:253" ht="11.25">
      <c r="A70" s="4">
        <v>78</v>
      </c>
      <c r="B70" s="11" t="str">
        <f>+B8</f>
        <v>Isapre Cruz Blanca S.A.</v>
      </c>
      <c r="C70" s="26">
        <f aca="true" t="shared" si="20" ref="C70:R70">C8+C39</f>
        <v>14239</v>
      </c>
      <c r="D70" s="26">
        <f t="shared" si="20"/>
        <v>50450</v>
      </c>
      <c r="E70" s="26">
        <f t="shared" si="20"/>
        <v>7927</v>
      </c>
      <c r="F70" s="26">
        <f t="shared" si="20"/>
        <v>12820</v>
      </c>
      <c r="G70" s="26">
        <f t="shared" si="20"/>
        <v>33865</v>
      </c>
      <c r="H70" s="26">
        <f t="shared" si="20"/>
        <v>14859</v>
      </c>
      <c r="I70" s="26">
        <f t="shared" si="20"/>
        <v>10241</v>
      </c>
      <c r="J70" s="26">
        <f t="shared" si="20"/>
        <v>21651</v>
      </c>
      <c r="K70" s="26">
        <f t="shared" si="20"/>
        <v>13600</v>
      </c>
      <c r="L70" s="26">
        <f t="shared" si="20"/>
        <v>13046</v>
      </c>
      <c r="M70" s="26">
        <f t="shared" si="20"/>
        <v>2285</v>
      </c>
      <c r="N70" s="26">
        <f t="shared" si="20"/>
        <v>3369</v>
      </c>
      <c r="O70" s="26">
        <f t="shared" si="20"/>
        <v>4133</v>
      </c>
      <c r="P70" s="26">
        <f t="shared" si="20"/>
        <v>5292</v>
      </c>
      <c r="Q70" s="26">
        <f t="shared" si="20"/>
        <v>324918</v>
      </c>
      <c r="R70" s="26">
        <f t="shared" si="20"/>
        <v>0</v>
      </c>
      <c r="S70" s="26">
        <f t="shared" si="19"/>
        <v>532695</v>
      </c>
      <c r="T70" s="13"/>
      <c r="U70" s="13"/>
      <c r="V70" s="21"/>
      <c r="W70" s="78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</row>
    <row r="71" spans="1:253" ht="11.25">
      <c r="A71" s="4">
        <v>80</v>
      </c>
      <c r="B71" s="11" t="str">
        <f>+B9</f>
        <v>Vida Tres</v>
      </c>
      <c r="C71" s="26">
        <f aca="true" t="shared" si="21" ref="C71:R71">C9+C40</f>
        <v>46</v>
      </c>
      <c r="D71" s="26">
        <f t="shared" si="21"/>
        <v>113</v>
      </c>
      <c r="E71" s="26">
        <f t="shared" si="21"/>
        <v>35</v>
      </c>
      <c r="F71" s="26">
        <f t="shared" si="21"/>
        <v>226</v>
      </c>
      <c r="G71" s="26">
        <f t="shared" si="21"/>
        <v>15468</v>
      </c>
      <c r="H71" s="26">
        <f t="shared" si="21"/>
        <v>435</v>
      </c>
      <c r="I71" s="26">
        <f t="shared" si="21"/>
        <v>1647</v>
      </c>
      <c r="J71" s="26">
        <f t="shared" si="21"/>
        <v>8240</v>
      </c>
      <c r="K71" s="26">
        <f t="shared" si="21"/>
        <v>4303</v>
      </c>
      <c r="L71" s="26">
        <f t="shared" si="21"/>
        <v>5860</v>
      </c>
      <c r="M71" s="26">
        <f t="shared" si="21"/>
        <v>29</v>
      </c>
      <c r="N71" s="26">
        <f t="shared" si="21"/>
        <v>27</v>
      </c>
      <c r="O71" s="26">
        <f t="shared" si="21"/>
        <v>1776</v>
      </c>
      <c r="P71" s="26">
        <f t="shared" si="21"/>
        <v>22</v>
      </c>
      <c r="Q71" s="26">
        <f t="shared" si="21"/>
        <v>95131</v>
      </c>
      <c r="R71" s="26">
        <f t="shared" si="21"/>
        <v>0</v>
      </c>
      <c r="S71" s="26">
        <f t="shared" si="19"/>
        <v>133358</v>
      </c>
      <c r="T71" s="13"/>
      <c r="U71" s="13"/>
      <c r="V71" s="21"/>
      <c r="W71" s="78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</row>
    <row r="72" spans="1:253" ht="11.25">
      <c r="A72" s="4">
        <v>81</v>
      </c>
      <c r="B72" s="11" t="str">
        <f>+B41</f>
        <v>Ferrosalud</v>
      </c>
      <c r="C72" s="26">
        <f aca="true" t="shared" si="22" ref="C72:R72">C10+C41</f>
        <v>9</v>
      </c>
      <c r="D72" s="26">
        <f t="shared" si="22"/>
        <v>0</v>
      </c>
      <c r="E72" s="26">
        <f t="shared" si="22"/>
        <v>1</v>
      </c>
      <c r="F72" s="26">
        <f t="shared" si="22"/>
        <v>18</v>
      </c>
      <c r="G72" s="26">
        <f t="shared" si="22"/>
        <v>1034</v>
      </c>
      <c r="H72" s="26">
        <f t="shared" si="22"/>
        <v>144</v>
      </c>
      <c r="I72" s="26">
        <f t="shared" si="22"/>
        <v>98</v>
      </c>
      <c r="J72" s="26">
        <f t="shared" si="22"/>
        <v>887</v>
      </c>
      <c r="K72" s="26">
        <f t="shared" si="22"/>
        <v>540</v>
      </c>
      <c r="L72" s="26">
        <f t="shared" si="22"/>
        <v>19</v>
      </c>
      <c r="M72" s="26">
        <f t="shared" si="22"/>
        <v>11</v>
      </c>
      <c r="N72" s="26">
        <f t="shared" si="22"/>
        <v>0</v>
      </c>
      <c r="O72" s="26">
        <f t="shared" si="22"/>
        <v>17</v>
      </c>
      <c r="P72" s="26">
        <f t="shared" si="22"/>
        <v>3</v>
      </c>
      <c r="Q72" s="26">
        <f t="shared" si="22"/>
        <v>17315</v>
      </c>
      <c r="R72" s="26">
        <f t="shared" si="22"/>
        <v>0</v>
      </c>
      <c r="S72" s="26">
        <f>SUM(C72:R72)</f>
        <v>20096</v>
      </c>
      <c r="T72" s="13"/>
      <c r="U72" s="13"/>
      <c r="V72" s="21"/>
      <c r="W72" s="78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253" ht="11.25">
      <c r="A73" s="4">
        <v>88</v>
      </c>
      <c r="B73" s="11" t="str">
        <f>+B11</f>
        <v>Mas Vida</v>
      </c>
      <c r="C73" s="26">
        <f aca="true" t="shared" si="23" ref="C73:R73">C11+C42</f>
        <v>8935</v>
      </c>
      <c r="D73" s="26">
        <f t="shared" si="23"/>
        <v>24816</v>
      </c>
      <c r="E73" s="26">
        <f t="shared" si="23"/>
        <v>10407</v>
      </c>
      <c r="F73" s="26">
        <f t="shared" si="23"/>
        <v>7951</v>
      </c>
      <c r="G73" s="26">
        <f t="shared" si="23"/>
        <v>32025</v>
      </c>
      <c r="H73" s="26">
        <f t="shared" si="23"/>
        <v>26210</v>
      </c>
      <c r="I73" s="26">
        <f t="shared" si="23"/>
        <v>9630</v>
      </c>
      <c r="J73" s="26">
        <f t="shared" si="23"/>
        <v>66903</v>
      </c>
      <c r="K73" s="26">
        <f t="shared" si="23"/>
        <v>19571</v>
      </c>
      <c r="L73" s="26">
        <f t="shared" si="23"/>
        <v>30915</v>
      </c>
      <c r="M73" s="26">
        <f t="shared" si="23"/>
        <v>1811</v>
      </c>
      <c r="N73" s="26">
        <f t="shared" si="23"/>
        <v>7219</v>
      </c>
      <c r="O73" s="26">
        <f t="shared" si="23"/>
        <v>11665</v>
      </c>
      <c r="P73" s="26">
        <f t="shared" si="23"/>
        <v>2240</v>
      </c>
      <c r="Q73" s="26">
        <f t="shared" si="23"/>
        <v>78506</v>
      </c>
      <c r="R73" s="26">
        <f t="shared" si="23"/>
        <v>0</v>
      </c>
      <c r="S73" s="26">
        <f t="shared" si="19"/>
        <v>338804</v>
      </c>
      <c r="T73" s="13"/>
      <c r="U73" s="13"/>
      <c r="V73" s="21"/>
      <c r="W73" s="78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</row>
    <row r="74" spans="1:253" ht="11.25">
      <c r="A74" s="4">
        <v>99</v>
      </c>
      <c r="B74" s="11" t="str">
        <f>+B12</f>
        <v>Isapre Banmédica</v>
      </c>
      <c r="C74" s="26">
        <f aca="true" t="shared" si="24" ref="C74:R74">C12+C43</f>
        <v>10376</v>
      </c>
      <c r="D74" s="26">
        <f t="shared" si="24"/>
        <v>16190</v>
      </c>
      <c r="E74" s="26">
        <f t="shared" si="24"/>
        <v>9576</v>
      </c>
      <c r="F74" s="26">
        <f t="shared" si="24"/>
        <v>14741</v>
      </c>
      <c r="G74" s="26">
        <f t="shared" si="24"/>
        <v>34562</v>
      </c>
      <c r="H74" s="26">
        <f t="shared" si="24"/>
        <v>13549</v>
      </c>
      <c r="I74" s="26">
        <f t="shared" si="24"/>
        <v>13507</v>
      </c>
      <c r="J74" s="26">
        <f t="shared" si="24"/>
        <v>26171</v>
      </c>
      <c r="K74" s="26">
        <f t="shared" si="24"/>
        <v>10720</v>
      </c>
      <c r="L74" s="26">
        <f t="shared" si="24"/>
        <v>9600</v>
      </c>
      <c r="M74" s="26">
        <f t="shared" si="24"/>
        <v>1708</v>
      </c>
      <c r="N74" s="26">
        <f t="shared" si="24"/>
        <v>4817</v>
      </c>
      <c r="O74" s="26">
        <f t="shared" si="24"/>
        <v>3894</v>
      </c>
      <c r="P74" s="26">
        <f t="shared" si="24"/>
        <v>5222</v>
      </c>
      <c r="Q74" s="26">
        <f t="shared" si="24"/>
        <v>409466</v>
      </c>
      <c r="R74" s="26">
        <f t="shared" si="24"/>
        <v>0</v>
      </c>
      <c r="S74" s="26">
        <f t="shared" si="19"/>
        <v>584099</v>
      </c>
      <c r="T74" s="13"/>
      <c r="U74" s="13"/>
      <c r="V74" s="21"/>
      <c r="W74" s="78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</row>
    <row r="75" spans="1:253" ht="11.25">
      <c r="A75" s="4">
        <v>107</v>
      </c>
      <c r="B75" s="11" t="str">
        <f>+B13</f>
        <v>Consalud S.A.</v>
      </c>
      <c r="C75" s="26">
        <f aca="true" t="shared" si="25" ref="C75:R75">C13+C44</f>
        <v>22136</v>
      </c>
      <c r="D75" s="26">
        <f t="shared" si="25"/>
        <v>24323</v>
      </c>
      <c r="E75" s="26">
        <f t="shared" si="25"/>
        <v>6288</v>
      </c>
      <c r="F75" s="26">
        <f t="shared" si="25"/>
        <v>10635</v>
      </c>
      <c r="G75" s="26">
        <f t="shared" si="25"/>
        <v>54455</v>
      </c>
      <c r="H75" s="26">
        <f t="shared" si="25"/>
        <v>14372</v>
      </c>
      <c r="I75" s="26">
        <f t="shared" si="25"/>
        <v>15228</v>
      </c>
      <c r="J75" s="26">
        <f t="shared" si="25"/>
        <v>52685</v>
      </c>
      <c r="K75" s="26">
        <f t="shared" si="25"/>
        <v>17473</v>
      </c>
      <c r="L75" s="26">
        <f t="shared" si="25"/>
        <v>26990</v>
      </c>
      <c r="M75" s="26">
        <f t="shared" si="25"/>
        <v>2854</v>
      </c>
      <c r="N75" s="26">
        <f t="shared" si="25"/>
        <v>8873</v>
      </c>
      <c r="O75" s="26">
        <f t="shared" si="25"/>
        <v>7965</v>
      </c>
      <c r="P75" s="26">
        <f t="shared" si="25"/>
        <v>6552</v>
      </c>
      <c r="Q75" s="26">
        <f t="shared" si="25"/>
        <v>339412</v>
      </c>
      <c r="R75" s="26">
        <f t="shared" si="25"/>
        <v>0</v>
      </c>
      <c r="S75" s="26">
        <f t="shared" si="19"/>
        <v>610241</v>
      </c>
      <c r="T75" s="13"/>
      <c r="U75" s="13"/>
      <c r="V75" s="21"/>
      <c r="W75" s="78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</row>
    <row r="76" spans="1:253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3"/>
      <c r="U76" s="13"/>
      <c r="V76" s="21"/>
      <c r="W76" s="78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</row>
    <row r="77" spans="2:253" ht="11.25">
      <c r="B77" s="11" t="s">
        <v>45</v>
      </c>
      <c r="C77" s="26">
        <f aca="true" t="shared" si="26" ref="C77:S77">SUM(C69:C76)</f>
        <v>60610</v>
      </c>
      <c r="D77" s="26">
        <f t="shared" si="26"/>
        <v>132131</v>
      </c>
      <c r="E77" s="26">
        <f t="shared" si="26"/>
        <v>37984</v>
      </c>
      <c r="F77" s="26">
        <f t="shared" si="26"/>
        <v>54844</v>
      </c>
      <c r="G77" s="26">
        <f t="shared" si="26"/>
        <v>193776</v>
      </c>
      <c r="H77" s="26">
        <f t="shared" si="26"/>
        <v>81864</v>
      </c>
      <c r="I77" s="26">
        <f t="shared" si="26"/>
        <v>69429</v>
      </c>
      <c r="J77" s="26">
        <f t="shared" si="26"/>
        <v>192348</v>
      </c>
      <c r="K77" s="26">
        <f t="shared" si="26"/>
        <v>77780</v>
      </c>
      <c r="L77" s="26">
        <f t="shared" si="26"/>
        <v>99822</v>
      </c>
      <c r="M77" s="26">
        <f t="shared" si="26"/>
        <v>10030</v>
      </c>
      <c r="N77" s="26">
        <f t="shared" si="26"/>
        <v>28427</v>
      </c>
      <c r="O77" s="26">
        <f>SUM(O69:O76)</f>
        <v>33698</v>
      </c>
      <c r="P77" s="26">
        <f>SUM(P69:P76)</f>
        <v>24166</v>
      </c>
      <c r="Q77" s="26">
        <f t="shared" si="26"/>
        <v>1566554</v>
      </c>
      <c r="R77" s="26">
        <f t="shared" si="26"/>
        <v>0</v>
      </c>
      <c r="S77" s="26">
        <f t="shared" si="26"/>
        <v>2663463</v>
      </c>
      <c r="T77" s="13"/>
      <c r="U77" s="13"/>
      <c r="V77" s="21"/>
      <c r="W77" s="78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</row>
    <row r="78" spans="1:253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3"/>
      <c r="U78" s="13"/>
      <c r="V78" s="21"/>
      <c r="W78" s="78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</row>
    <row r="79" spans="1:253" ht="11.25">
      <c r="A79" s="4">
        <v>62</v>
      </c>
      <c r="B79" s="11" t="str">
        <f aca="true" t="shared" si="27" ref="B79:B84">+B48</f>
        <v>San Lorenzo</v>
      </c>
      <c r="C79" s="26">
        <f aca="true" t="shared" si="28" ref="C79:R79">C17+C48</f>
        <v>0</v>
      </c>
      <c r="D79" s="26">
        <f t="shared" si="28"/>
        <v>11</v>
      </c>
      <c r="E79" s="26">
        <f t="shared" si="28"/>
        <v>3852</v>
      </c>
      <c r="F79" s="26">
        <f t="shared" si="28"/>
        <v>776</v>
      </c>
      <c r="G79" s="26">
        <f t="shared" si="28"/>
        <v>36</v>
      </c>
      <c r="H79" s="26">
        <f t="shared" si="28"/>
        <v>0</v>
      </c>
      <c r="I79" s="26">
        <f t="shared" si="28"/>
        <v>6</v>
      </c>
      <c r="J79" s="26">
        <f t="shared" si="28"/>
        <v>0</v>
      </c>
      <c r="K79" s="26">
        <f t="shared" si="28"/>
        <v>4</v>
      </c>
      <c r="L79" s="26">
        <f t="shared" si="28"/>
        <v>0</v>
      </c>
      <c r="M79" s="26">
        <f t="shared" si="28"/>
        <v>0</v>
      </c>
      <c r="N79" s="26">
        <f t="shared" si="28"/>
        <v>0</v>
      </c>
      <c r="O79" s="26">
        <f t="shared" si="28"/>
        <v>0</v>
      </c>
      <c r="P79" s="26">
        <f t="shared" si="28"/>
        <v>0</v>
      </c>
      <c r="Q79" s="26">
        <f t="shared" si="28"/>
        <v>43</v>
      </c>
      <c r="R79" s="26">
        <f t="shared" si="28"/>
        <v>0</v>
      </c>
      <c r="S79" s="26">
        <f aca="true" t="shared" si="29" ref="S79:S84">SUM(C79:R79)</f>
        <v>4728</v>
      </c>
      <c r="T79" s="13"/>
      <c r="U79" s="13"/>
      <c r="V79" s="21"/>
      <c r="W79" s="78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</row>
    <row r="80" spans="1:253" ht="11.25">
      <c r="A80" s="4">
        <v>63</v>
      </c>
      <c r="B80" s="11" t="str">
        <f t="shared" si="27"/>
        <v>Fusat Ltda.</v>
      </c>
      <c r="C80" s="26">
        <f aca="true" t="shared" si="30" ref="C80:R80">C18+C49</f>
        <v>5</v>
      </c>
      <c r="D80" s="26">
        <f t="shared" si="30"/>
        <v>5</v>
      </c>
      <c r="E80" s="26">
        <f t="shared" si="30"/>
        <v>18</v>
      </c>
      <c r="F80" s="26">
        <f t="shared" si="30"/>
        <v>46</v>
      </c>
      <c r="G80" s="26">
        <f t="shared" si="30"/>
        <v>379</v>
      </c>
      <c r="H80" s="26">
        <f t="shared" si="30"/>
        <v>32085</v>
      </c>
      <c r="I80" s="26">
        <f t="shared" si="30"/>
        <v>73</v>
      </c>
      <c r="J80" s="26">
        <f t="shared" si="30"/>
        <v>29</v>
      </c>
      <c r="K80" s="26">
        <f t="shared" si="30"/>
        <v>12</v>
      </c>
      <c r="L80" s="26">
        <f t="shared" si="30"/>
        <v>12</v>
      </c>
      <c r="M80" s="26">
        <f t="shared" si="30"/>
        <v>0</v>
      </c>
      <c r="N80" s="26">
        <f t="shared" si="30"/>
        <v>0</v>
      </c>
      <c r="O80" s="26">
        <f t="shared" si="30"/>
        <v>2</v>
      </c>
      <c r="P80" s="26">
        <f t="shared" si="30"/>
        <v>0</v>
      </c>
      <c r="Q80" s="26">
        <f t="shared" si="30"/>
        <v>972</v>
      </c>
      <c r="R80" s="26">
        <f t="shared" si="30"/>
        <v>0</v>
      </c>
      <c r="S80" s="26">
        <f t="shared" si="29"/>
        <v>33638</v>
      </c>
      <c r="T80" s="13"/>
      <c r="U80" s="13"/>
      <c r="V80" s="21"/>
      <c r="W80" s="78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</row>
    <row r="81" spans="1:253" ht="11.25">
      <c r="A81" s="4">
        <v>65</v>
      </c>
      <c r="B81" s="11" t="str">
        <f t="shared" si="27"/>
        <v>Chuquicamata</v>
      </c>
      <c r="C81" s="26">
        <f aca="true" t="shared" si="31" ref="C81:R81">C19+C50</f>
        <v>303</v>
      </c>
      <c r="D81" s="26">
        <f t="shared" si="31"/>
        <v>33839</v>
      </c>
      <c r="E81" s="26">
        <f t="shared" si="31"/>
        <v>168</v>
      </c>
      <c r="F81" s="26">
        <f t="shared" si="31"/>
        <v>313</v>
      </c>
      <c r="G81" s="26">
        <f t="shared" si="31"/>
        <v>259</v>
      </c>
      <c r="H81" s="26">
        <f t="shared" si="31"/>
        <v>95</v>
      </c>
      <c r="I81" s="26">
        <f t="shared" si="31"/>
        <v>9</v>
      </c>
      <c r="J81" s="26">
        <f t="shared" si="31"/>
        <v>36</v>
      </c>
      <c r="K81" s="26">
        <f t="shared" si="31"/>
        <v>17</v>
      </c>
      <c r="L81" s="26">
        <f t="shared" si="31"/>
        <v>7</v>
      </c>
      <c r="M81" s="26">
        <f t="shared" si="31"/>
        <v>0</v>
      </c>
      <c r="N81" s="26">
        <f t="shared" si="31"/>
        <v>0</v>
      </c>
      <c r="O81" s="26">
        <f t="shared" si="31"/>
        <v>2</v>
      </c>
      <c r="P81" s="26">
        <f t="shared" si="31"/>
        <v>121</v>
      </c>
      <c r="Q81" s="26">
        <f t="shared" si="31"/>
        <v>2620</v>
      </c>
      <c r="R81" s="26">
        <f t="shared" si="31"/>
        <v>0</v>
      </c>
      <c r="S81" s="26">
        <f t="shared" si="29"/>
        <v>37789</v>
      </c>
      <c r="T81" s="13"/>
      <c r="U81" s="13"/>
      <c r="V81" s="21"/>
      <c r="W81" s="78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</row>
    <row r="82" spans="1:253" ht="11.25">
      <c r="A82" s="4">
        <v>68</v>
      </c>
      <c r="B82" s="11" t="str">
        <f t="shared" si="27"/>
        <v>Río Blanco</v>
      </c>
      <c r="C82" s="26">
        <f aca="true" t="shared" si="32" ref="C82:R82">C20+C51</f>
        <v>2</v>
      </c>
      <c r="D82" s="26">
        <f t="shared" si="32"/>
        <v>18</v>
      </c>
      <c r="E82" s="26">
        <f t="shared" si="32"/>
        <v>40</v>
      </c>
      <c r="F82" s="26">
        <f t="shared" si="32"/>
        <v>153</v>
      </c>
      <c r="G82" s="26">
        <f t="shared" si="32"/>
        <v>5683</v>
      </c>
      <c r="H82" s="26">
        <f t="shared" si="32"/>
        <v>69</v>
      </c>
      <c r="I82" s="26">
        <f t="shared" si="32"/>
        <v>33</v>
      </c>
      <c r="J82" s="26">
        <f t="shared" si="32"/>
        <v>19</v>
      </c>
      <c r="K82" s="26">
        <f t="shared" si="32"/>
        <v>0</v>
      </c>
      <c r="L82" s="26">
        <f t="shared" si="32"/>
        <v>0</v>
      </c>
      <c r="M82" s="26">
        <f t="shared" si="32"/>
        <v>0</v>
      </c>
      <c r="N82" s="26">
        <f t="shared" si="32"/>
        <v>0</v>
      </c>
      <c r="O82" s="26">
        <f t="shared" si="32"/>
        <v>0</v>
      </c>
      <c r="P82" s="26">
        <f t="shared" si="32"/>
        <v>0</v>
      </c>
      <c r="Q82" s="26">
        <f t="shared" si="32"/>
        <v>549</v>
      </c>
      <c r="R82" s="26">
        <f t="shared" si="32"/>
        <v>0</v>
      </c>
      <c r="S82" s="26">
        <f t="shared" si="29"/>
        <v>6566</v>
      </c>
      <c r="T82" s="13"/>
      <c r="U82" s="13"/>
      <c r="V82" s="21"/>
      <c r="W82" s="78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</row>
    <row r="83" spans="1:253" ht="11.25">
      <c r="A83" s="4">
        <v>76</v>
      </c>
      <c r="B83" s="11" t="str">
        <f t="shared" si="27"/>
        <v>Isapre Fundación</v>
      </c>
      <c r="C83" s="26">
        <f aca="true" t="shared" si="33" ref="C83:R83">C21+C52</f>
        <v>299</v>
      </c>
      <c r="D83" s="26">
        <f t="shared" si="33"/>
        <v>388</v>
      </c>
      <c r="E83" s="26">
        <f t="shared" si="33"/>
        <v>268</v>
      </c>
      <c r="F83" s="26">
        <f t="shared" si="33"/>
        <v>814</v>
      </c>
      <c r="G83" s="26">
        <f t="shared" si="33"/>
        <v>2665</v>
      </c>
      <c r="H83" s="26">
        <f t="shared" si="33"/>
        <v>942</v>
      </c>
      <c r="I83" s="26">
        <f t="shared" si="33"/>
        <v>930</v>
      </c>
      <c r="J83" s="26">
        <f t="shared" si="33"/>
        <v>1963</v>
      </c>
      <c r="K83" s="26">
        <f t="shared" si="33"/>
        <v>1277</v>
      </c>
      <c r="L83" s="26">
        <f t="shared" si="33"/>
        <v>1061</v>
      </c>
      <c r="M83" s="26">
        <f t="shared" si="33"/>
        <v>177</v>
      </c>
      <c r="N83" s="26">
        <f t="shared" si="33"/>
        <v>210</v>
      </c>
      <c r="O83" s="26">
        <f t="shared" si="33"/>
        <v>483</v>
      </c>
      <c r="P83" s="26">
        <f t="shared" si="33"/>
        <v>206</v>
      </c>
      <c r="Q83" s="26">
        <f t="shared" si="33"/>
        <v>14772</v>
      </c>
      <c r="R83" s="26">
        <f t="shared" si="33"/>
        <v>0</v>
      </c>
      <c r="S83" s="26">
        <f t="shared" si="29"/>
        <v>26455</v>
      </c>
      <c r="T83" s="13"/>
      <c r="U83" s="13"/>
      <c r="V83" s="21"/>
      <c r="W83" s="78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</row>
    <row r="84" spans="1:253" ht="11.25">
      <c r="A84" s="4">
        <v>94</v>
      </c>
      <c r="B84" s="11" t="str">
        <f t="shared" si="27"/>
        <v>Cruz del Norte</v>
      </c>
      <c r="C84" s="26">
        <f aca="true" t="shared" si="34" ref="C84:R84">C22+C53</f>
        <v>17</v>
      </c>
      <c r="D84" s="26">
        <f t="shared" si="34"/>
        <v>3837</v>
      </c>
      <c r="E84" s="26">
        <f t="shared" si="34"/>
        <v>3</v>
      </c>
      <c r="F84" s="26">
        <f t="shared" si="34"/>
        <v>64</v>
      </c>
      <c r="G84" s="26">
        <f t="shared" si="34"/>
        <v>7</v>
      </c>
      <c r="H84" s="26">
        <f t="shared" si="34"/>
        <v>0</v>
      </c>
      <c r="I84" s="26">
        <f t="shared" si="34"/>
        <v>0</v>
      </c>
      <c r="J84" s="26">
        <f t="shared" si="34"/>
        <v>1</v>
      </c>
      <c r="K84" s="26">
        <f t="shared" si="34"/>
        <v>0</v>
      </c>
      <c r="L84" s="26">
        <f t="shared" si="34"/>
        <v>0</v>
      </c>
      <c r="M84" s="26">
        <f t="shared" si="34"/>
        <v>0</v>
      </c>
      <c r="N84" s="26">
        <f t="shared" si="34"/>
        <v>0</v>
      </c>
      <c r="O84" s="26">
        <f t="shared" si="34"/>
        <v>0</v>
      </c>
      <c r="P84" s="26">
        <f t="shared" si="34"/>
        <v>0</v>
      </c>
      <c r="Q84" s="26">
        <f t="shared" si="34"/>
        <v>4</v>
      </c>
      <c r="R84" s="26">
        <f t="shared" si="34"/>
        <v>0</v>
      </c>
      <c r="S84" s="26">
        <f t="shared" si="29"/>
        <v>3933</v>
      </c>
      <c r="T84" s="13"/>
      <c r="U84" s="13"/>
      <c r="V84" s="21"/>
      <c r="W84" s="78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</row>
    <row r="85" spans="1:253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3"/>
      <c r="U85" s="13"/>
      <c r="V85" s="21"/>
      <c r="W85" s="78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</row>
    <row r="86" spans="1:253" ht="11.25">
      <c r="A86" s="11"/>
      <c r="B86" s="11" t="s">
        <v>51</v>
      </c>
      <c r="C86" s="26">
        <f aca="true" t="shared" si="35" ref="C86:S86">SUM(C79:C84)</f>
        <v>626</v>
      </c>
      <c r="D86" s="26">
        <f t="shared" si="35"/>
        <v>38098</v>
      </c>
      <c r="E86" s="26">
        <f t="shared" si="35"/>
        <v>4349</v>
      </c>
      <c r="F86" s="26">
        <f t="shared" si="35"/>
        <v>2166</v>
      </c>
      <c r="G86" s="26">
        <f t="shared" si="35"/>
        <v>9029</v>
      </c>
      <c r="H86" s="26">
        <f t="shared" si="35"/>
        <v>33191</v>
      </c>
      <c r="I86" s="26">
        <f t="shared" si="35"/>
        <v>1051</v>
      </c>
      <c r="J86" s="26">
        <f t="shared" si="35"/>
        <v>2048</v>
      </c>
      <c r="K86" s="26">
        <f t="shared" si="35"/>
        <v>1310</v>
      </c>
      <c r="L86" s="26">
        <f t="shared" si="35"/>
        <v>1080</v>
      </c>
      <c r="M86" s="26">
        <f t="shared" si="35"/>
        <v>177</v>
      </c>
      <c r="N86" s="26">
        <f t="shared" si="35"/>
        <v>210</v>
      </c>
      <c r="O86" s="26">
        <f>SUM(O79:O84)</f>
        <v>487</v>
      </c>
      <c r="P86" s="26">
        <f>SUM(P79:P84)</f>
        <v>327</v>
      </c>
      <c r="Q86" s="26">
        <f t="shared" si="35"/>
        <v>18960</v>
      </c>
      <c r="R86" s="26">
        <f t="shared" si="35"/>
        <v>0</v>
      </c>
      <c r="S86" s="26">
        <f t="shared" si="35"/>
        <v>113109</v>
      </c>
      <c r="T86" s="13"/>
      <c r="U86" s="13"/>
      <c r="V86" s="21"/>
      <c r="W86" s="78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</row>
    <row r="87" spans="1:253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3"/>
      <c r="U87" s="13"/>
      <c r="V87" s="21"/>
      <c r="W87" s="78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</row>
    <row r="88" spans="1:253" ht="11.25">
      <c r="A88" s="15"/>
      <c r="B88" s="15" t="s">
        <v>52</v>
      </c>
      <c r="C88" s="26">
        <f aca="true" t="shared" si="36" ref="C88:S88">C77+C86</f>
        <v>61236</v>
      </c>
      <c r="D88" s="26">
        <f t="shared" si="36"/>
        <v>170229</v>
      </c>
      <c r="E88" s="26">
        <f t="shared" si="36"/>
        <v>42333</v>
      </c>
      <c r="F88" s="26">
        <f t="shared" si="36"/>
        <v>57010</v>
      </c>
      <c r="G88" s="26">
        <f t="shared" si="36"/>
        <v>202805</v>
      </c>
      <c r="H88" s="26">
        <f t="shared" si="36"/>
        <v>115055</v>
      </c>
      <c r="I88" s="26">
        <f t="shared" si="36"/>
        <v>70480</v>
      </c>
      <c r="J88" s="26">
        <f t="shared" si="36"/>
        <v>194396</v>
      </c>
      <c r="K88" s="26">
        <f t="shared" si="36"/>
        <v>79090</v>
      </c>
      <c r="L88" s="26">
        <f t="shared" si="36"/>
        <v>100902</v>
      </c>
      <c r="M88" s="26">
        <f t="shared" si="36"/>
        <v>10207</v>
      </c>
      <c r="N88" s="26">
        <f t="shared" si="36"/>
        <v>28637</v>
      </c>
      <c r="O88" s="26">
        <f>O77+O86</f>
        <v>34185</v>
      </c>
      <c r="P88" s="26">
        <f>P77+P86</f>
        <v>24493</v>
      </c>
      <c r="Q88" s="26">
        <f t="shared" si="36"/>
        <v>1585514</v>
      </c>
      <c r="R88" s="26">
        <f t="shared" si="36"/>
        <v>0</v>
      </c>
      <c r="S88" s="26">
        <f t="shared" si="36"/>
        <v>2776572</v>
      </c>
      <c r="T88" s="13"/>
      <c r="U88" s="13"/>
      <c r="V88" s="21"/>
      <c r="W88" s="78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</row>
    <row r="89" spans="1:253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3"/>
      <c r="U89" s="13"/>
      <c r="V89" s="21"/>
      <c r="W89" s="78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253" ht="12" thickBot="1">
      <c r="A90" s="27"/>
      <c r="B90" s="145" t="s">
        <v>53</v>
      </c>
      <c r="C90" s="51">
        <f aca="true" t="shared" si="37" ref="C90:R90">(C88/$S88)</f>
        <v>0.02205453343187211</v>
      </c>
      <c r="D90" s="51">
        <f t="shared" si="37"/>
        <v>0.06130905303374089</v>
      </c>
      <c r="E90" s="51">
        <f t="shared" si="37"/>
        <v>0.015246498199938629</v>
      </c>
      <c r="F90" s="51">
        <f t="shared" si="37"/>
        <v>0.020532512753135883</v>
      </c>
      <c r="G90" s="51">
        <f t="shared" si="37"/>
        <v>0.07304150585686235</v>
      </c>
      <c r="H90" s="51">
        <f t="shared" si="37"/>
        <v>0.041437787314717575</v>
      </c>
      <c r="I90" s="51">
        <f t="shared" si="37"/>
        <v>0.02538381860798135</v>
      </c>
      <c r="J90" s="51">
        <f t="shared" si="37"/>
        <v>0.07001295122186639</v>
      </c>
      <c r="K90" s="51">
        <f t="shared" si="37"/>
        <v>0.028484764666646498</v>
      </c>
      <c r="L90" s="51">
        <f t="shared" si="37"/>
        <v>0.03634049468193153</v>
      </c>
      <c r="M90" s="51">
        <f t="shared" si="37"/>
        <v>0.003676115728315347</v>
      </c>
      <c r="N90" s="51">
        <f t="shared" si="37"/>
        <v>0.010313797013007405</v>
      </c>
      <c r="O90" s="51">
        <f>(O88/$S88)</f>
        <v>0.012311944368811613</v>
      </c>
      <c r="P90" s="51">
        <f>(P88/$S88)</f>
        <v>0.008821309153877514</v>
      </c>
      <c r="Q90" s="51">
        <f t="shared" si="37"/>
        <v>0.5710329139672949</v>
      </c>
      <c r="R90" s="51">
        <f t="shared" si="37"/>
        <v>0</v>
      </c>
      <c r="S90" s="51">
        <f>SUM(C90:R90)</f>
        <v>1</v>
      </c>
      <c r="T90" s="13"/>
      <c r="U90" s="13"/>
      <c r="V90" s="21"/>
      <c r="W90" s="78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</row>
    <row r="91" spans="2:253" ht="11.25">
      <c r="B91" s="11" t="str">
        <f>+B29</f>
        <v>Fuente: Superintendencia de Salud, Archivo Maestro de Beneficiarios.</v>
      </c>
      <c r="C91" s="4"/>
      <c r="D91" s="4"/>
      <c r="E91" s="4"/>
      <c r="F91" s="4"/>
      <c r="G91" s="4"/>
      <c r="H91" s="4"/>
      <c r="I91" s="4"/>
      <c r="J91" s="4"/>
      <c r="K91" s="11" t="s">
        <v>1</v>
      </c>
      <c r="L91" s="11" t="s">
        <v>1</v>
      </c>
      <c r="M91" s="11" t="s">
        <v>1</v>
      </c>
      <c r="N91" s="11" t="s">
        <v>1</v>
      </c>
      <c r="O91" s="11"/>
      <c r="P91" s="11"/>
      <c r="Q91" s="11" t="s">
        <v>1</v>
      </c>
      <c r="R91" s="11"/>
      <c r="S91" s="11" t="s">
        <v>1</v>
      </c>
      <c r="T91" s="21"/>
      <c r="U91" s="21"/>
      <c r="V91" s="21"/>
      <c r="W91" s="78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</row>
    <row r="92" spans="2:253" ht="11.25">
      <c r="B92" s="11" t="str">
        <f>+B61</f>
        <v>(*) Información que presenta error en en campo región</v>
      </c>
      <c r="C92" s="4"/>
      <c r="D92" s="4"/>
      <c r="E92" s="4"/>
      <c r="F92" s="4"/>
      <c r="G92" s="4"/>
      <c r="H92" s="4"/>
      <c r="I92" s="4"/>
      <c r="J92" s="4"/>
      <c r="K92" s="11" t="s">
        <v>1</v>
      </c>
      <c r="L92" s="11" t="s">
        <v>1</v>
      </c>
      <c r="M92" s="11" t="s">
        <v>1</v>
      </c>
      <c r="N92" s="11" t="s">
        <v>1</v>
      </c>
      <c r="O92" s="11"/>
      <c r="P92" s="11"/>
      <c r="Q92" s="11" t="s">
        <v>1</v>
      </c>
      <c r="R92" s="11"/>
      <c r="S92" s="11" t="s">
        <v>1</v>
      </c>
      <c r="T92" s="21"/>
      <c r="U92" s="21"/>
      <c r="V92" s="21"/>
      <c r="W92" s="78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</row>
    <row r="93" spans="3:253" ht="11.2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78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</row>
    <row r="94" spans="1:21" ht="15">
      <c r="A94" s="153" t="s">
        <v>231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sheetProtection/>
  <mergeCells count="14">
    <mergeCell ref="B34:S34"/>
    <mergeCell ref="A1:U1"/>
    <mergeCell ref="A32:S32"/>
    <mergeCell ref="A94:U94"/>
    <mergeCell ref="B64:S64"/>
    <mergeCell ref="B65:S65"/>
    <mergeCell ref="A63:S63"/>
    <mergeCell ref="T63:U63"/>
    <mergeCell ref="Z5:AA5"/>
    <mergeCell ref="Z6:AA6"/>
    <mergeCell ref="B2:U2"/>
    <mergeCell ref="B3:U3"/>
    <mergeCell ref="T5:U5"/>
    <mergeCell ref="B33:S3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63" bestFit="1" customWidth="1"/>
    <col min="2" max="2" width="26.19921875" style="63" customWidth="1"/>
    <col min="3" max="3" width="12.09765625" style="63" bestFit="1" customWidth="1"/>
    <col min="4" max="4" width="10.59765625" style="63" customWidth="1"/>
    <col min="5" max="5" width="1.69921875" style="63" customWidth="1"/>
    <col min="6" max="6" width="12.09765625" style="63" bestFit="1" customWidth="1"/>
    <col min="7" max="7" width="10.59765625" style="63" customWidth="1"/>
    <col min="8" max="8" width="11.09765625" style="63" hidden="1" customWidth="1"/>
    <col min="9" max="9" width="10.59765625" style="63" hidden="1" customWidth="1"/>
    <col min="10" max="10" width="11.09765625" style="63" hidden="1" customWidth="1"/>
    <col min="11" max="16384" width="0" style="63" hidden="1" customWidth="1"/>
  </cols>
  <sheetData>
    <row r="1" spans="1:7" ht="15">
      <c r="A1" s="153" t="s">
        <v>231</v>
      </c>
      <c r="B1" s="153"/>
      <c r="C1" s="153"/>
      <c r="D1" s="153"/>
      <c r="E1" s="153"/>
      <c r="F1" s="153"/>
      <c r="G1" s="153"/>
    </row>
    <row r="2" spans="2:31" ht="13.5">
      <c r="B2" s="160" t="s">
        <v>180</v>
      </c>
      <c r="C2" s="160"/>
      <c r="D2" s="160"/>
      <c r="E2" s="160"/>
      <c r="F2" s="160"/>
      <c r="G2" s="160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60" t="s">
        <v>181</v>
      </c>
      <c r="C3" s="160"/>
      <c r="D3" s="160"/>
      <c r="E3" s="160"/>
      <c r="F3" s="160"/>
      <c r="G3" s="160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4.25" thickBot="1">
      <c r="B4" s="161" t="s">
        <v>259</v>
      </c>
      <c r="C4" s="161"/>
      <c r="D4" s="161"/>
      <c r="E4" s="161"/>
      <c r="F4" s="161"/>
      <c r="G4" s="161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77" t="s">
        <v>137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172</v>
      </c>
      <c r="D6" s="131"/>
      <c r="E6" s="132"/>
      <c r="F6" s="131" t="s">
        <v>173</v>
      </c>
      <c r="G6" s="131"/>
      <c r="H6" s="64"/>
      <c r="I6" s="7" t="s">
        <v>139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232</v>
      </c>
      <c r="D7" s="135" t="s">
        <v>233</v>
      </c>
      <c r="E7" s="136"/>
      <c r="F7" s="135" t="str">
        <f>+C7</f>
        <v>Número</v>
      </c>
      <c r="G7" s="135" t="str">
        <f>+D7</f>
        <v>Porcentaje</v>
      </c>
      <c r="H7" s="64"/>
      <c r="I7" s="9" t="s">
        <v>75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+'Cartera por region'!B7</f>
        <v>Colmena Golden Cross</v>
      </c>
      <c r="C8" s="68">
        <f>+'Cartera vigente por mes'!O6</f>
        <v>226218</v>
      </c>
      <c r="D8" s="69">
        <f aca="true" t="shared" si="0" ref="D8:D14">+C8/$C$16</f>
        <v>0.16754121356250043</v>
      </c>
      <c r="E8" s="70"/>
      <c r="F8" s="68">
        <f>+'Cartera vigente por mes'!O60</f>
        <v>444170</v>
      </c>
      <c r="G8" s="69">
        <f aca="true" t="shared" si="1" ref="G8:G14">+F8/$F$16</f>
        <v>0.16676409621609162</v>
      </c>
      <c r="H8" s="71"/>
      <c r="I8" s="72">
        <f aca="true" t="shared" si="2" ref="I8:I14">+C8/C$27</f>
        <v>0.16204321524890136</v>
      </c>
      <c r="J8" s="72">
        <f aca="true" t="shared" si="3" ref="J8:J14">+F8/F$27</f>
        <v>0.15997064005543526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78</v>
      </c>
      <c r="B9" s="11" t="str">
        <f>+'Cartera por region'!B8</f>
        <v>Isapre Cruz Blanca S.A.</v>
      </c>
      <c r="C9" s="68">
        <f>+'Cartera vigente por mes'!O7</f>
        <v>270399</v>
      </c>
      <c r="D9" s="69">
        <f t="shared" si="0"/>
        <v>0.20026247516151036</v>
      </c>
      <c r="E9" s="70"/>
      <c r="F9" s="68">
        <f>+'Cartera vigente por mes'!O61</f>
        <v>532695</v>
      </c>
      <c r="G9" s="69">
        <f t="shared" si="1"/>
        <v>0.20000090108253804</v>
      </c>
      <c r="H9" s="71"/>
      <c r="I9" s="72">
        <f t="shared" si="2"/>
        <v>0.19369070259699792</v>
      </c>
      <c r="J9" s="72">
        <f t="shared" si="3"/>
        <v>0.19185347975849357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80</v>
      </c>
      <c r="B10" s="11" t="str">
        <f>+'Cartera por region'!B9</f>
        <v>Vida Tres</v>
      </c>
      <c r="C10" s="68">
        <f>+'Cartera vigente por mes'!O8</f>
        <v>68736</v>
      </c>
      <c r="D10" s="69">
        <f t="shared" si="0"/>
        <v>0.050907146449142106</v>
      </c>
      <c r="E10" s="70"/>
      <c r="F10" s="68">
        <f>+'Cartera vigente por mes'!O62</f>
        <v>133358</v>
      </c>
      <c r="G10" s="69">
        <f t="shared" si="1"/>
        <v>0.050069402127981506</v>
      </c>
      <c r="H10" s="71"/>
      <c r="I10" s="72">
        <f t="shared" si="2"/>
        <v>0.04923658790789629</v>
      </c>
      <c r="J10" s="72">
        <f t="shared" si="3"/>
        <v>0.04802972874465348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81</v>
      </c>
      <c r="B11" s="11" t="str">
        <f>+'Cartera por region'!B10</f>
        <v>Ferrosalud</v>
      </c>
      <c r="C11" s="68">
        <f>+'Cartera vigente por mes'!O9</f>
        <v>12065</v>
      </c>
      <c r="D11" s="69">
        <f t="shared" si="0"/>
        <v>0.008935561014736084</v>
      </c>
      <c r="E11" s="70"/>
      <c r="F11" s="68">
        <f>+'Cartera vigente por mes'!O63</f>
        <v>20096</v>
      </c>
      <c r="G11" s="69">
        <f t="shared" si="1"/>
        <v>0.007545064451805788</v>
      </c>
      <c r="H11" s="71"/>
      <c r="I11" s="72">
        <f t="shared" si="2"/>
        <v>0.0086423334658515</v>
      </c>
      <c r="J11" s="72">
        <f t="shared" si="3"/>
        <v>0.007237701741571982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tr">
        <f>+'Cartera por region'!B11</f>
        <v>Mas Vida</v>
      </c>
      <c r="C12" s="68">
        <f>+'Cartera vigente por mes'!O10</f>
        <v>173134</v>
      </c>
      <c r="D12" s="69">
        <f t="shared" si="0"/>
        <v>0.12822622633446476</v>
      </c>
      <c r="E12" s="70"/>
      <c r="F12" s="68">
        <f>+'Cartera vigente por mes'!O64</f>
        <v>338804</v>
      </c>
      <c r="G12" s="69">
        <f t="shared" si="1"/>
        <v>0.12720432009004817</v>
      </c>
      <c r="H12" s="71"/>
      <c r="I12" s="72">
        <f t="shared" si="2"/>
        <v>0.12401838062799285</v>
      </c>
      <c r="J12" s="72">
        <f t="shared" si="3"/>
        <v>0.1220224074866418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tr">
        <f>+'Cartera por region'!B12</f>
        <v>Isapre Banmédica</v>
      </c>
      <c r="C13" s="68">
        <f>+'Cartera vigente por mes'!O11</f>
        <v>298611</v>
      </c>
      <c r="D13" s="69">
        <f t="shared" si="0"/>
        <v>0.22115680150612158</v>
      </c>
      <c r="E13" s="70"/>
      <c r="F13" s="68">
        <f>+'Cartera vigente por mes'!O65</f>
        <v>584099</v>
      </c>
      <c r="G13" s="69">
        <f t="shared" si="1"/>
        <v>0.21930058724299906</v>
      </c>
      <c r="H13" s="71"/>
      <c r="I13" s="72">
        <f t="shared" si="2"/>
        <v>0.2138993649872675</v>
      </c>
      <c r="J13" s="72">
        <f t="shared" si="3"/>
        <v>0.2103669560882988</v>
      </c>
      <c r="K13" s="71"/>
      <c r="L13" s="71"/>
      <c r="M13" s="71"/>
      <c r="N13" s="64"/>
      <c r="O13" s="50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107</v>
      </c>
      <c r="B14" s="11" t="str">
        <f>+'Cartera por region'!B13</f>
        <v>Consalud S.A.</v>
      </c>
      <c r="C14" s="68">
        <f>+'Cartera vigente por mes'!O12</f>
        <v>301060</v>
      </c>
      <c r="D14" s="69">
        <f t="shared" si="0"/>
        <v>0.2229705759715247</v>
      </c>
      <c r="E14" s="70"/>
      <c r="F14" s="68">
        <f>+'Cartera vigente por mes'!O66</f>
        <v>610241</v>
      </c>
      <c r="G14" s="69">
        <f t="shared" si="1"/>
        <v>0.22911562878853584</v>
      </c>
      <c r="H14" s="71"/>
      <c r="I14" s="72">
        <f t="shared" si="2"/>
        <v>0.21565361899952365</v>
      </c>
      <c r="J14" s="72">
        <f t="shared" si="3"/>
        <v>0.219782163041333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/>
      <c r="B15" s="4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1"/>
      <c r="B16" s="11" t="s">
        <v>45</v>
      </c>
      <c r="C16" s="70">
        <f>SUM(C8:C15)</f>
        <v>1350223</v>
      </c>
      <c r="D16" s="69">
        <f>+C16/$C$27</f>
        <v>0.967184203834431</v>
      </c>
      <c r="E16" s="70"/>
      <c r="F16" s="70">
        <f>SUM(F8:F15)</f>
        <v>2663463</v>
      </c>
      <c r="G16" s="69">
        <f>+F16/$F$27</f>
        <v>0.9592630769164279</v>
      </c>
      <c r="H16" s="71"/>
      <c r="I16" s="72">
        <f>+C16/C$27</f>
        <v>0.967184203834431</v>
      </c>
      <c r="J16" s="72">
        <f>+F16/F$27</f>
        <v>0.9592630769164279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>
        <v>62</v>
      </c>
      <c r="B18" s="11" t="str">
        <f>+'Cartera por region'!B17</f>
        <v>San Lorenzo</v>
      </c>
      <c r="C18" s="68">
        <f>+'Cartera vigente por mes'!O16</f>
        <v>1570</v>
      </c>
      <c r="D18" s="69">
        <f aca="true" t="shared" si="4" ref="D18:D23">+C18/$C$25</f>
        <v>0.03427049681306208</v>
      </c>
      <c r="E18" s="70"/>
      <c r="F18" s="68">
        <f>+'Cartera vigente por mes'!O70</f>
        <v>4728</v>
      </c>
      <c r="G18" s="69">
        <f aca="true" t="shared" si="5" ref="G18:G23">+F18/$F$25</f>
        <v>0.041800387237089884</v>
      </c>
      <c r="H18" s="71"/>
      <c r="I18" s="72">
        <f aca="true" t="shared" si="6" ref="I18:I23">+C18/C$27</f>
        <v>0.0011246136379102242</v>
      </c>
      <c r="J18" s="72">
        <f aca="true" t="shared" si="7" ref="J18:J23">+F18/F$27</f>
        <v>0.0017028191597408602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63</v>
      </c>
      <c r="B19" s="11" t="str">
        <f>+'Cartera por region'!B18</f>
        <v>Fusat Ltda.</v>
      </c>
      <c r="C19" s="68">
        <f>+'Cartera vigente por mes'!O17</f>
        <v>14039</v>
      </c>
      <c r="D19" s="69">
        <f t="shared" si="4"/>
        <v>0.30644809220291624</v>
      </c>
      <c r="E19" s="70"/>
      <c r="F19" s="68">
        <f>+'Cartera vigente por mes'!O71</f>
        <v>33638</v>
      </c>
      <c r="G19" s="69">
        <f t="shared" si="5"/>
        <v>0.2973945486212415</v>
      </c>
      <c r="H19" s="71"/>
      <c r="I19" s="72">
        <f t="shared" si="6"/>
        <v>0.01005633812905837</v>
      </c>
      <c r="J19" s="72">
        <f t="shared" si="7"/>
        <v>0.01211493885265716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65</v>
      </c>
      <c r="B20" s="11" t="str">
        <f>+'Cartera por region'!B19</f>
        <v>Chuquicamata</v>
      </c>
      <c r="C20" s="68">
        <f>+'Cartera vigente por mes'!O18</f>
        <v>12525</v>
      </c>
      <c r="D20" s="69">
        <f t="shared" si="4"/>
        <v>0.27339998253732645</v>
      </c>
      <c r="E20" s="70"/>
      <c r="F20" s="68">
        <f>+'Cartera vigente por mes'!O72</f>
        <v>37789</v>
      </c>
      <c r="G20" s="69">
        <f t="shared" si="5"/>
        <v>0.33409366186598766</v>
      </c>
      <c r="H20" s="71"/>
      <c r="I20" s="72">
        <f t="shared" si="6"/>
        <v>0.008971838098615006</v>
      </c>
      <c r="J20" s="72">
        <f t="shared" si="7"/>
        <v>0.01360994780614369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68</v>
      </c>
      <c r="B21" s="11" t="str">
        <f>+'Cartera por region'!B20</f>
        <v>Río Blanco</v>
      </c>
      <c r="C21" s="68">
        <f>+'Cartera vigente por mes'!O19</f>
        <v>2159</v>
      </c>
      <c r="D21" s="69">
        <f t="shared" si="4"/>
        <v>0.047127390203440145</v>
      </c>
      <c r="E21" s="70"/>
      <c r="F21" s="68">
        <f>+'Cartera vigente por mes'!O73</f>
        <v>6566</v>
      </c>
      <c r="G21" s="69">
        <f t="shared" si="5"/>
        <v>0.058050199365214085</v>
      </c>
      <c r="H21" s="71"/>
      <c r="I21" s="72">
        <f t="shared" si="6"/>
        <v>0.0015465228307313212</v>
      </c>
      <c r="J21" s="72">
        <f t="shared" si="7"/>
        <v>0.002364786506526753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76</v>
      </c>
      <c r="B22" s="11" t="str">
        <f>+'Cartera por region'!B21</f>
        <v>Isapre Fundación</v>
      </c>
      <c r="C22" s="68">
        <f>+'Cartera vigente por mes'!O20</f>
        <v>14148</v>
      </c>
      <c r="D22" s="69">
        <f t="shared" si="4"/>
        <v>0.30882738147210337</v>
      </c>
      <c r="E22" s="70"/>
      <c r="F22" s="68">
        <f>+'Cartera vigente por mes'!O74</f>
        <v>26455</v>
      </c>
      <c r="G22" s="69">
        <f t="shared" si="5"/>
        <v>0.23388943408570495</v>
      </c>
      <c r="H22" s="71"/>
      <c r="I22" s="72">
        <f t="shared" si="6"/>
        <v>0.010134416400734939</v>
      </c>
      <c r="J22" s="72">
        <f t="shared" si="7"/>
        <v>0.009527935886409572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94</v>
      </c>
      <c r="B23" s="11" t="str">
        <f>+'Cartera por region'!B22</f>
        <v>Cruz del Norte</v>
      </c>
      <c r="C23" s="68">
        <f>+'Cartera vigente por mes'!O21</f>
        <v>1371</v>
      </c>
      <c r="D23" s="69">
        <f t="shared" si="4"/>
        <v>0.029926656771151663</v>
      </c>
      <c r="E23" s="70"/>
      <c r="F23" s="68">
        <f>+'Cartera vigente por mes'!O75</f>
        <v>3933</v>
      </c>
      <c r="G23" s="69">
        <f t="shared" si="5"/>
        <v>0.034771768824761955</v>
      </c>
      <c r="H23" s="71"/>
      <c r="I23" s="72">
        <f t="shared" si="6"/>
        <v>0.0009820670685190558</v>
      </c>
      <c r="J23" s="72">
        <f t="shared" si="7"/>
        <v>0.0014164948720940785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/>
      <c r="B24" s="4"/>
      <c r="C24" s="73"/>
      <c r="D24" s="73"/>
      <c r="E24" s="70"/>
      <c r="F24" s="70"/>
      <c r="G24" s="70"/>
      <c r="H24" s="71"/>
      <c r="I24" s="71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11"/>
      <c r="B25" s="11" t="s">
        <v>51</v>
      </c>
      <c r="C25" s="70">
        <f>SUM(C18:C23)</f>
        <v>45812</v>
      </c>
      <c r="D25" s="69">
        <f>+C25/$C$27</f>
        <v>0.032815796165568914</v>
      </c>
      <c r="E25" s="70"/>
      <c r="F25" s="70">
        <f>SUM(F18:F23)</f>
        <v>113109</v>
      </c>
      <c r="G25" s="69">
        <f>+F25/$F$27</f>
        <v>0.040736923083572116</v>
      </c>
      <c r="H25" s="71"/>
      <c r="I25" s="72">
        <f>+C25/C$27</f>
        <v>0.032815796165568914</v>
      </c>
      <c r="J25" s="72">
        <f>+F25/F$27</f>
        <v>0.040736923083572116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" thickBot="1">
      <c r="A27" s="18"/>
      <c r="B27" s="18" t="s">
        <v>52</v>
      </c>
      <c r="C27" s="70">
        <f>C16+C25</f>
        <v>1396035</v>
      </c>
      <c r="D27" s="74">
        <f>D16+D25</f>
        <v>1</v>
      </c>
      <c r="E27" s="70"/>
      <c r="F27" s="70">
        <f>F16+F25</f>
        <v>2776572</v>
      </c>
      <c r="G27" s="74">
        <f>G16+G25</f>
        <v>1</v>
      </c>
      <c r="H27" s="71"/>
      <c r="I27" s="72">
        <f>+I16+I25</f>
        <v>1</v>
      </c>
      <c r="J27" s="72">
        <f>+J16+J25</f>
        <v>1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75"/>
      <c r="B28" s="11" t="str">
        <f>+'Cartera vigente por mes'!B26</f>
        <v>Fuente: Superintendencia de Salud, Archivo Maestro de Beneficiarios.</v>
      </c>
      <c r="C28" s="75"/>
      <c r="D28" s="75"/>
      <c r="E28" s="67"/>
      <c r="F28" s="67"/>
      <c r="G28" s="67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1.25">
      <c r="B29" s="76" t="s">
        <v>237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3:31" ht="11.25"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7" ht="15">
      <c r="A31" s="153" t="s">
        <v>231</v>
      </c>
      <c r="B31" s="153"/>
      <c r="C31" s="153"/>
      <c r="D31" s="153"/>
      <c r="E31" s="153"/>
      <c r="F31" s="153"/>
      <c r="G31" s="153"/>
    </row>
    <row r="32" ht="11.25"/>
    <row r="33" ht="11.25"/>
    <row r="34" ht="11.25"/>
    <row r="35" ht="11.25"/>
    <row r="36" ht="11.25"/>
    <row r="37" ht="11.2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59765625" style="63" bestFit="1" customWidth="1"/>
    <col min="2" max="2" width="27.19921875" style="63" customWidth="1"/>
    <col min="3" max="3" width="13.8984375" style="63" customWidth="1"/>
    <col min="4" max="4" width="14.8984375" style="63" customWidth="1"/>
    <col min="5" max="5" width="4.19921875" style="63" customWidth="1"/>
    <col min="6" max="6" width="14.3984375" style="63" customWidth="1"/>
    <col min="7" max="7" width="13.19921875" style="63" customWidth="1"/>
    <col min="8" max="8" width="11.09765625" style="63" hidden="1" customWidth="1"/>
    <col min="9" max="9" width="9.19921875" style="63" hidden="1" customWidth="1"/>
    <col min="10" max="10" width="11.09765625" style="63" hidden="1" customWidth="1"/>
    <col min="11" max="35" width="0" style="63" hidden="1" customWidth="1"/>
    <col min="36" max="36" width="0.59375" style="63" hidden="1" customWidth="1"/>
    <col min="37" max="16384" width="0" style="63" hidden="1" customWidth="1"/>
  </cols>
  <sheetData>
    <row r="1" spans="1:7" ht="15">
      <c r="A1" s="153" t="s">
        <v>231</v>
      </c>
      <c r="B1" s="153"/>
      <c r="C1" s="153"/>
      <c r="D1" s="153"/>
      <c r="E1" s="153"/>
      <c r="F1" s="153"/>
      <c r="G1" s="153"/>
    </row>
    <row r="2" spans="2:31" ht="13.5">
      <c r="B2" s="160" t="s">
        <v>180</v>
      </c>
      <c r="C2" s="160"/>
      <c r="D2" s="160"/>
      <c r="E2" s="160"/>
      <c r="F2" s="160"/>
      <c r="G2" s="160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60" t="s">
        <v>226</v>
      </c>
      <c r="C3" s="160"/>
      <c r="D3" s="160"/>
      <c r="E3" s="160"/>
      <c r="F3" s="160"/>
      <c r="G3" s="160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3.5">
      <c r="B4" s="161" t="str">
        <f>+'Participacion de cartera'!B4</f>
        <v>DICIEMBRE DE 2009</v>
      </c>
      <c r="C4" s="161"/>
      <c r="D4" s="161"/>
      <c r="E4" s="161"/>
      <c r="F4" s="161"/>
      <c r="G4" s="161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172</v>
      </c>
      <c r="D6" s="131"/>
      <c r="E6" s="132"/>
      <c r="F6" s="131" t="s">
        <v>173</v>
      </c>
      <c r="G6" s="131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232</v>
      </c>
      <c r="D7" s="135" t="s">
        <v>233</v>
      </c>
      <c r="E7" s="136"/>
      <c r="F7" s="135" t="str">
        <f>+C7</f>
        <v>Número</v>
      </c>
      <c r="G7" s="135" t="str">
        <f>+D7</f>
        <v>Porcentaje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+'Participacion de cartera'!B8</f>
        <v>Colmena Golden Cross</v>
      </c>
      <c r="C8" s="68">
        <f>+'Participacion de cartera'!C8</f>
        <v>226218</v>
      </c>
      <c r="D8" s="69">
        <f aca="true" t="shared" si="0" ref="D8:D14">+C8/$C$16</f>
        <v>0.16754121356250043</v>
      </c>
      <c r="E8" s="70"/>
      <c r="F8" s="68">
        <f>+'Participacion de cartera'!F8</f>
        <v>444170</v>
      </c>
      <c r="G8" s="69">
        <f>+F8/$F$16</f>
        <v>0.16676409621609162</v>
      </c>
      <c r="H8" s="71">
        <v>4</v>
      </c>
      <c r="I8" s="72">
        <f aca="true" t="shared" si="1" ref="I8:I14">+C8/C$27</f>
        <v>0.16204321524890136</v>
      </c>
      <c r="J8" s="72">
        <f aca="true" t="shared" si="2" ref="J8:J14">+F8/F$27</f>
        <v>0.15997064005543526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78</v>
      </c>
      <c r="B9" s="11" t="str">
        <f>+'Participacion de cartera'!B9</f>
        <v>Isapre Cruz Blanca S.A.</v>
      </c>
      <c r="C9" s="68">
        <f>+'Participacion de cartera'!C9</f>
        <v>270399</v>
      </c>
      <c r="D9" s="69">
        <f t="shared" si="0"/>
        <v>0.20026247516151036</v>
      </c>
      <c r="E9" s="70"/>
      <c r="F9" s="68">
        <f>+'Participacion de cartera'!F9</f>
        <v>532695</v>
      </c>
      <c r="G9" s="69">
        <f>+F9/$F$16</f>
        <v>0.20000090108253804</v>
      </c>
      <c r="H9" s="71">
        <v>2</v>
      </c>
      <c r="I9" s="72">
        <f t="shared" si="1"/>
        <v>0.19369070259699792</v>
      </c>
      <c r="J9" s="72">
        <f t="shared" si="2"/>
        <v>0.19185347975849357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80</v>
      </c>
      <c r="B10" s="11" t="str">
        <f>+'Participacion de cartera'!B10</f>
        <v>Vida Tres</v>
      </c>
      <c r="C10" s="68"/>
      <c r="D10" s="69">
        <f t="shared" si="0"/>
        <v>0</v>
      </c>
      <c r="E10" s="70"/>
      <c r="F10" s="68"/>
      <c r="G10" s="69"/>
      <c r="H10" s="71"/>
      <c r="I10" s="72">
        <f t="shared" si="1"/>
        <v>0</v>
      </c>
      <c r="J10" s="72">
        <f t="shared" si="2"/>
        <v>0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81</v>
      </c>
      <c r="B11" s="11" t="str">
        <f>+'Participacion de cartera'!B11</f>
        <v>Ferrosalud</v>
      </c>
      <c r="C11" s="68">
        <f>+'Participacion de cartera'!C11</f>
        <v>12065</v>
      </c>
      <c r="D11" s="69">
        <f t="shared" si="0"/>
        <v>0.008935561014736084</v>
      </c>
      <c r="E11" s="70"/>
      <c r="F11" s="68">
        <f>+'Participacion de cartera'!F11</f>
        <v>20096</v>
      </c>
      <c r="G11" s="69">
        <f>+F11/$F$16</f>
        <v>0.007545064451805788</v>
      </c>
      <c r="H11" s="71"/>
      <c r="I11" s="72">
        <f t="shared" si="1"/>
        <v>0.0086423334658515</v>
      </c>
      <c r="J11" s="72">
        <f t="shared" si="2"/>
        <v>0.007237701741571982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tr">
        <f>+'Participacion de cartera'!B12</f>
        <v>Mas Vida</v>
      </c>
      <c r="C12" s="68">
        <f>+'Participacion de cartera'!C12</f>
        <v>173134</v>
      </c>
      <c r="D12" s="69">
        <f t="shared" si="0"/>
        <v>0.12822622633446476</v>
      </c>
      <c r="E12" s="70"/>
      <c r="F12" s="68">
        <f>+'Participacion de cartera'!F12</f>
        <v>338804</v>
      </c>
      <c r="G12" s="69">
        <f>+F12/$F$16</f>
        <v>0.12720432009004817</v>
      </c>
      <c r="H12" s="71">
        <v>7</v>
      </c>
      <c r="I12" s="72">
        <f t="shared" si="1"/>
        <v>0.12401838062799285</v>
      </c>
      <c r="J12" s="72">
        <f t="shared" si="2"/>
        <v>0.1220224074866418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tr">
        <f>+'Participacion de cartera'!B13</f>
        <v>Isapre Banmédica</v>
      </c>
      <c r="C13" s="68">
        <f>+'Participacion de cartera'!C13+'Participacion de cartera'!C10</f>
        <v>367347</v>
      </c>
      <c r="D13" s="69">
        <f t="shared" si="0"/>
        <v>0.2720639479552637</v>
      </c>
      <c r="E13" s="70"/>
      <c r="F13" s="68">
        <f>+'Participacion de cartera'!F13+'Participacion de cartera'!F10</f>
        <v>717457</v>
      </c>
      <c r="G13" s="69">
        <f>+F13/$F$16</f>
        <v>0.26936998937098056</v>
      </c>
      <c r="H13" s="71">
        <v>1</v>
      </c>
      <c r="I13" s="72">
        <f t="shared" si="1"/>
        <v>0.2631359528951638</v>
      </c>
      <c r="J13" s="72">
        <f t="shared" si="2"/>
        <v>0.2583966848329523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107</v>
      </c>
      <c r="B14" s="11" t="str">
        <f>+'Participacion de cartera'!B14</f>
        <v>Consalud S.A.</v>
      </c>
      <c r="C14" s="68">
        <f>+'Participacion de cartera'!C14</f>
        <v>301060</v>
      </c>
      <c r="D14" s="69">
        <f t="shared" si="0"/>
        <v>0.2229705759715247</v>
      </c>
      <c r="E14" s="70"/>
      <c r="F14" s="68">
        <f>+'Participacion de cartera'!F14</f>
        <v>610241</v>
      </c>
      <c r="G14" s="69">
        <f>+F14/$F$16</f>
        <v>0.22911562878853584</v>
      </c>
      <c r="H14" s="71">
        <v>3</v>
      </c>
      <c r="I14" s="72">
        <f t="shared" si="1"/>
        <v>0.21565361899952365</v>
      </c>
      <c r="J14" s="72">
        <f t="shared" si="2"/>
        <v>0.219782163041333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/>
      <c r="B15" s="4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1"/>
      <c r="B16" s="11" t="s">
        <v>45</v>
      </c>
      <c r="C16" s="70">
        <f>SUM(C8:C15)</f>
        <v>1350223</v>
      </c>
      <c r="D16" s="69">
        <f>+C16/$C$27</f>
        <v>0.967184203834431</v>
      </c>
      <c r="E16" s="70"/>
      <c r="F16" s="70">
        <f>SUM(F8:F14)</f>
        <v>2663463</v>
      </c>
      <c r="G16" s="69">
        <f>+F16/$F$27</f>
        <v>0.9592630769164279</v>
      </c>
      <c r="H16" s="71"/>
      <c r="I16" s="72">
        <f>+C16/C$27</f>
        <v>0.967184203834431</v>
      </c>
      <c r="J16" s="72">
        <f>+F16/F$27</f>
        <v>0.9592630769164279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>
        <v>62</v>
      </c>
      <c r="B18" s="11" t="str">
        <f>+'Participacion de cartera'!B18</f>
        <v>San Lorenzo</v>
      </c>
      <c r="C18" s="68">
        <f>+'Participacion de cartera'!C18</f>
        <v>1570</v>
      </c>
      <c r="D18" s="69">
        <f aca="true" t="shared" si="3" ref="D18:D23">+C18/$C$25</f>
        <v>0.03427049681306208</v>
      </c>
      <c r="E18" s="70"/>
      <c r="F18" s="68">
        <f>+'Participacion de cartera'!F18</f>
        <v>4728</v>
      </c>
      <c r="G18" s="69">
        <f aca="true" t="shared" si="4" ref="G18:G23">+F18/$F$25</f>
        <v>0.041800387237089884</v>
      </c>
      <c r="H18" s="71"/>
      <c r="I18" s="72">
        <f aca="true" t="shared" si="5" ref="I18:I23">+C18/C$27</f>
        <v>0.0011246136379102242</v>
      </c>
      <c r="J18" s="72">
        <f aca="true" t="shared" si="6" ref="J18:J23">+F18/F$27</f>
        <v>0.0017028191597408602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63</v>
      </c>
      <c r="B19" s="11" t="str">
        <f>+'Participacion de cartera'!B19</f>
        <v>Fusat Ltda.</v>
      </c>
      <c r="C19" s="68">
        <f>+'Participacion de cartera'!C19</f>
        <v>14039</v>
      </c>
      <c r="D19" s="69">
        <f t="shared" si="3"/>
        <v>0.30644809220291624</v>
      </c>
      <c r="E19" s="70"/>
      <c r="F19" s="68">
        <f>+'Participacion de cartera'!F19</f>
        <v>33638</v>
      </c>
      <c r="G19" s="69">
        <f t="shared" si="4"/>
        <v>0.2973945486212415</v>
      </c>
      <c r="H19" s="71"/>
      <c r="I19" s="72">
        <f t="shared" si="5"/>
        <v>0.01005633812905837</v>
      </c>
      <c r="J19" s="72">
        <f t="shared" si="6"/>
        <v>0.01211493885265716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65</v>
      </c>
      <c r="B20" s="11" t="str">
        <f>+'Participacion de cartera'!B20</f>
        <v>Chuquicamata</v>
      </c>
      <c r="C20" s="68">
        <f>+'Participacion de cartera'!C20</f>
        <v>12525</v>
      </c>
      <c r="D20" s="69">
        <f t="shared" si="3"/>
        <v>0.27339998253732645</v>
      </c>
      <c r="E20" s="70"/>
      <c r="F20" s="68">
        <f>+'Participacion de cartera'!F20</f>
        <v>37789</v>
      </c>
      <c r="G20" s="69">
        <f t="shared" si="4"/>
        <v>0.33409366186598766</v>
      </c>
      <c r="H20" s="71"/>
      <c r="I20" s="72">
        <f t="shared" si="5"/>
        <v>0.008971838098615006</v>
      </c>
      <c r="J20" s="72">
        <f t="shared" si="6"/>
        <v>0.01360994780614369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68</v>
      </c>
      <c r="B21" s="11" t="str">
        <f>+'Participacion de cartera'!B21</f>
        <v>Río Blanco</v>
      </c>
      <c r="C21" s="68">
        <f>+'Participacion de cartera'!C21</f>
        <v>2159</v>
      </c>
      <c r="D21" s="69">
        <f t="shared" si="3"/>
        <v>0.047127390203440145</v>
      </c>
      <c r="E21" s="70"/>
      <c r="F21" s="68">
        <f>+'Participacion de cartera'!F21</f>
        <v>6566</v>
      </c>
      <c r="G21" s="69">
        <f t="shared" si="4"/>
        <v>0.058050199365214085</v>
      </c>
      <c r="H21" s="71"/>
      <c r="I21" s="72">
        <f t="shared" si="5"/>
        <v>0.0015465228307313212</v>
      </c>
      <c r="J21" s="72">
        <f t="shared" si="6"/>
        <v>0.002364786506526753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76</v>
      </c>
      <c r="B22" s="11" t="str">
        <f>+'Participacion de cartera'!B22</f>
        <v>Isapre Fundación</v>
      </c>
      <c r="C22" s="68">
        <f>+'Participacion de cartera'!C22</f>
        <v>14148</v>
      </c>
      <c r="D22" s="69">
        <f t="shared" si="3"/>
        <v>0.30882738147210337</v>
      </c>
      <c r="E22" s="70"/>
      <c r="F22" s="68">
        <f>+'Participacion de cartera'!F22</f>
        <v>26455</v>
      </c>
      <c r="G22" s="69">
        <f t="shared" si="4"/>
        <v>0.23388943408570495</v>
      </c>
      <c r="H22" s="71"/>
      <c r="I22" s="72">
        <f t="shared" si="5"/>
        <v>0.010134416400734939</v>
      </c>
      <c r="J22" s="72">
        <f t="shared" si="6"/>
        <v>0.009527935886409572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94</v>
      </c>
      <c r="B23" s="11" t="str">
        <f>+'Participacion de cartera'!B23</f>
        <v>Cruz del Norte</v>
      </c>
      <c r="C23" s="68">
        <f>+'Participacion de cartera'!C23</f>
        <v>1371</v>
      </c>
      <c r="D23" s="69">
        <f t="shared" si="3"/>
        <v>0.029926656771151663</v>
      </c>
      <c r="E23" s="70"/>
      <c r="F23" s="68">
        <f>+'Participacion de cartera'!F23</f>
        <v>3933</v>
      </c>
      <c r="G23" s="69">
        <f t="shared" si="4"/>
        <v>0.034771768824761955</v>
      </c>
      <c r="H23" s="71"/>
      <c r="I23" s="72">
        <f t="shared" si="5"/>
        <v>0.0009820670685190558</v>
      </c>
      <c r="J23" s="72">
        <f t="shared" si="6"/>
        <v>0.0014164948720940785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/>
      <c r="B24" s="4"/>
      <c r="C24" s="73"/>
      <c r="D24" s="73"/>
      <c r="E24" s="70"/>
      <c r="F24" s="70"/>
      <c r="G24" s="70"/>
      <c r="H24" s="71"/>
      <c r="I24" s="71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11"/>
      <c r="B25" s="11" t="s">
        <v>51</v>
      </c>
      <c r="C25" s="70">
        <f>SUM(C18:C23)</f>
        <v>45812</v>
      </c>
      <c r="D25" s="69">
        <f>+C25/$C$27</f>
        <v>0.032815796165568914</v>
      </c>
      <c r="E25" s="70"/>
      <c r="F25" s="70">
        <f>SUM(F18:F23)</f>
        <v>113109</v>
      </c>
      <c r="G25" s="69">
        <f>+F25/$F$27</f>
        <v>0.040736923083572116</v>
      </c>
      <c r="H25" s="71"/>
      <c r="I25" s="72">
        <f>+C25/C$27</f>
        <v>0.032815796165568914</v>
      </c>
      <c r="J25" s="72">
        <f>+F25/F$27</f>
        <v>0.040736923083572116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" thickBot="1">
      <c r="A27" s="18"/>
      <c r="B27" s="100" t="s">
        <v>52</v>
      </c>
      <c r="C27" s="70">
        <f>C16+C25</f>
        <v>1396035</v>
      </c>
      <c r="D27" s="74">
        <f>D16+D25</f>
        <v>1</v>
      </c>
      <c r="E27" s="70"/>
      <c r="F27" s="70">
        <f>F16+F25</f>
        <v>2776572</v>
      </c>
      <c r="G27" s="74">
        <f>G16+G25</f>
        <v>1</v>
      </c>
      <c r="H27" s="71"/>
      <c r="I27" s="72">
        <f>+I16+I25</f>
        <v>1</v>
      </c>
      <c r="J27" s="72">
        <f>+J16+J25</f>
        <v>1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75"/>
      <c r="B28" s="11" t="str">
        <f>+'Cartera vigente por mes'!B26</f>
        <v>Fuente: Superintendencia de Salud, Archivo Maestro de Beneficiarios.</v>
      </c>
      <c r="C28" s="75"/>
      <c r="D28" s="75"/>
      <c r="E28" s="67"/>
      <c r="F28" s="67"/>
      <c r="G28" s="67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1.25">
      <c r="B29" s="76" t="s">
        <v>237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ht="11.25"/>
    <row r="31" spans="1:7" ht="15">
      <c r="A31" s="153" t="s">
        <v>231</v>
      </c>
      <c r="B31" s="153"/>
      <c r="C31" s="153"/>
      <c r="D31" s="153"/>
      <c r="E31" s="153"/>
      <c r="F31" s="153"/>
      <c r="G31" s="153"/>
    </row>
    <row r="32" ht="11.25"/>
    <row r="33" ht="11.25"/>
    <row r="34" ht="11.25"/>
    <row r="35" ht="11.25"/>
    <row r="36" ht="11.25"/>
    <row r="37" ht="11.2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0" style="1" hidden="1" customWidth="1"/>
    <col min="10" max="10" width="10.19921875" style="1" hidden="1" customWidth="1"/>
    <col min="11" max="11" width="11.8984375" style="1" hidden="1" customWidth="1"/>
    <col min="12" max="16384" width="0" style="1" hidden="1" customWidth="1"/>
  </cols>
  <sheetData>
    <row r="1" spans="1:8" ht="15">
      <c r="A1" s="153" t="s">
        <v>231</v>
      </c>
      <c r="B1" s="153"/>
      <c r="C1" s="153"/>
      <c r="D1" s="153"/>
      <c r="E1" s="153"/>
      <c r="F1" s="153"/>
      <c r="G1" s="153"/>
      <c r="H1" s="153"/>
    </row>
    <row r="2" spans="2:8" ht="13.5">
      <c r="B2" s="154" t="s">
        <v>164</v>
      </c>
      <c r="C2" s="154"/>
      <c r="D2" s="154"/>
      <c r="E2" s="154"/>
      <c r="F2" s="154"/>
      <c r="G2" s="154"/>
      <c r="H2" s="154"/>
    </row>
    <row r="3" spans="2:8" ht="13.5">
      <c r="B3" s="154" t="s">
        <v>165</v>
      </c>
      <c r="C3" s="154"/>
      <c r="D3" s="154"/>
      <c r="E3" s="154"/>
      <c r="F3" s="154"/>
      <c r="G3" s="154"/>
      <c r="H3" s="154"/>
    </row>
    <row r="4" spans="2:8" ht="13.5">
      <c r="B4" s="154" t="s">
        <v>260</v>
      </c>
      <c r="C4" s="154"/>
      <c r="D4" s="154"/>
      <c r="E4" s="154"/>
      <c r="F4" s="154"/>
      <c r="G4" s="154"/>
      <c r="H4" s="154"/>
    </row>
    <row r="5" ht="12" thickBot="1">
      <c r="A5" s="8"/>
    </row>
    <row r="6" spans="1:11" ht="18" customHeight="1">
      <c r="A6" s="112" t="s">
        <v>1</v>
      </c>
      <c r="B6" s="112" t="s">
        <v>1</v>
      </c>
      <c r="C6" s="137" t="s">
        <v>166</v>
      </c>
      <c r="D6" s="137" t="s">
        <v>142</v>
      </c>
      <c r="E6" s="137" t="s">
        <v>143</v>
      </c>
      <c r="F6" s="137" t="s">
        <v>144</v>
      </c>
      <c r="G6" s="137" t="s">
        <v>167</v>
      </c>
      <c r="H6" s="137"/>
      <c r="J6" s="22"/>
      <c r="K6" s="22"/>
    </row>
    <row r="7" spans="1:8" ht="18" customHeight="1">
      <c r="A7" s="119" t="s">
        <v>39</v>
      </c>
      <c r="B7" s="120" t="s">
        <v>40</v>
      </c>
      <c r="C7" s="121" t="s">
        <v>158</v>
      </c>
      <c r="D7" s="121" t="s">
        <v>158</v>
      </c>
      <c r="E7" s="121" t="s">
        <v>159</v>
      </c>
      <c r="F7" s="121" t="s">
        <v>160</v>
      </c>
      <c r="G7" s="121" t="s">
        <v>168</v>
      </c>
      <c r="H7" s="121" t="s">
        <v>4</v>
      </c>
    </row>
    <row r="8" spans="1:11" ht="11.25">
      <c r="A8" s="4">
        <v>67</v>
      </c>
      <c r="B8" s="11" t="str">
        <f>+'Participacion de cartera (2)'!B8</f>
        <v>Colmena Golden Cross</v>
      </c>
      <c r="C8" s="23">
        <v>371871</v>
      </c>
      <c r="D8" s="23">
        <v>16534</v>
      </c>
      <c r="E8" s="23">
        <v>32591</v>
      </c>
      <c r="F8" s="23">
        <v>23174</v>
      </c>
      <c r="G8" s="23"/>
      <c r="H8" s="26">
        <f aca="true" t="shared" si="0" ref="H8:H14">SUM(C8:G8)</f>
        <v>444170</v>
      </c>
      <c r="K8" s="26"/>
    </row>
    <row r="9" spans="1:11" ht="11.25">
      <c r="A9" s="4">
        <v>78</v>
      </c>
      <c r="B9" s="11" t="str">
        <f>+'Participacion de cartera (2)'!B9</f>
        <v>Isapre Cruz Blanca S.A.</v>
      </c>
      <c r="C9" s="23">
        <v>462361</v>
      </c>
      <c r="D9" s="23">
        <v>10353</v>
      </c>
      <c r="E9" s="23">
        <v>37843</v>
      </c>
      <c r="F9" s="23">
        <v>22138</v>
      </c>
      <c r="G9" s="23"/>
      <c r="H9" s="26">
        <f t="shared" si="0"/>
        <v>532695</v>
      </c>
      <c r="K9" s="26"/>
    </row>
    <row r="10" spans="1:11" ht="11.25">
      <c r="A10" s="4">
        <v>80</v>
      </c>
      <c r="B10" s="11" t="str">
        <f>+'Participacion de cartera (2)'!B10</f>
        <v>Vida Tres</v>
      </c>
      <c r="C10" s="23">
        <v>103692</v>
      </c>
      <c r="D10" s="23">
        <v>14669</v>
      </c>
      <c r="E10" s="23">
        <v>6503</v>
      </c>
      <c r="F10" s="23">
        <v>8494</v>
      </c>
      <c r="G10" s="23"/>
      <c r="H10" s="26">
        <f t="shared" si="0"/>
        <v>133358</v>
      </c>
      <c r="K10" s="26"/>
    </row>
    <row r="11" spans="1:11" ht="11.25">
      <c r="A11" s="4">
        <v>81</v>
      </c>
      <c r="B11" s="11" t="str">
        <f>+'Participacion de cartera (2)'!B11</f>
        <v>Ferrosalud</v>
      </c>
      <c r="C11" s="23">
        <v>18739</v>
      </c>
      <c r="D11" s="23">
        <v>3</v>
      </c>
      <c r="E11" s="23">
        <v>9</v>
      </c>
      <c r="F11" s="23">
        <v>1345</v>
      </c>
      <c r="G11" s="23"/>
      <c r="H11" s="26">
        <f>SUM(C11:G11)</f>
        <v>20096</v>
      </c>
      <c r="K11" s="26"/>
    </row>
    <row r="12" spans="1:11" ht="11.25">
      <c r="A12" s="4">
        <v>88</v>
      </c>
      <c r="B12" s="11" t="str">
        <f>+'Participacion de cartera (2)'!B12</f>
        <v>Mas Vida</v>
      </c>
      <c r="C12" s="23">
        <v>303302</v>
      </c>
      <c r="D12" s="23">
        <v>15220</v>
      </c>
      <c r="E12" s="23">
        <v>14245</v>
      </c>
      <c r="F12" s="23">
        <v>6037</v>
      </c>
      <c r="G12" s="23"/>
      <c r="H12" s="26">
        <f t="shared" si="0"/>
        <v>338804</v>
      </c>
      <c r="K12" s="26"/>
    </row>
    <row r="13" spans="1:11" ht="11.25">
      <c r="A13" s="4">
        <v>99</v>
      </c>
      <c r="B13" s="11" t="str">
        <f>+'Participacion de cartera (2)'!B13</f>
        <v>Isapre Banmédica</v>
      </c>
      <c r="C13" s="23">
        <v>502047</v>
      </c>
      <c r="D13" s="23">
        <v>34568</v>
      </c>
      <c r="E13" s="23">
        <v>17120</v>
      </c>
      <c r="F13" s="23">
        <v>30364</v>
      </c>
      <c r="G13" s="23"/>
      <c r="H13" s="26">
        <f t="shared" si="0"/>
        <v>584099</v>
      </c>
      <c r="K13" s="26"/>
    </row>
    <row r="14" spans="1:11" ht="11.25">
      <c r="A14" s="4">
        <v>107</v>
      </c>
      <c r="B14" s="11" t="str">
        <f>+'Participacion de cartera (2)'!B14</f>
        <v>Consalud S.A.</v>
      </c>
      <c r="C14" s="23">
        <v>540469</v>
      </c>
      <c r="D14" s="23">
        <v>7729</v>
      </c>
      <c r="E14" s="23">
        <v>27482</v>
      </c>
      <c r="F14" s="23">
        <v>34561</v>
      </c>
      <c r="G14" s="23"/>
      <c r="H14" s="26">
        <f t="shared" si="0"/>
        <v>610241</v>
      </c>
      <c r="K14" s="26"/>
    </row>
    <row r="15" spans="1:11" ht="11.25">
      <c r="A15" s="4"/>
      <c r="B15" s="4"/>
      <c r="C15" s="35"/>
      <c r="D15" s="35"/>
      <c r="E15" s="35"/>
      <c r="F15" s="35"/>
      <c r="G15" s="35"/>
      <c r="H15" s="26"/>
      <c r="K15" s="26"/>
    </row>
    <row r="16" spans="2:11" ht="11.25">
      <c r="B16" s="11" t="s">
        <v>45</v>
      </c>
      <c r="C16" s="26">
        <f aca="true" t="shared" si="1" ref="C16:H16">SUM(C8:C15)</f>
        <v>2302481</v>
      </c>
      <c r="D16" s="26">
        <f t="shared" si="1"/>
        <v>99076</v>
      </c>
      <c r="E16" s="26">
        <f t="shared" si="1"/>
        <v>135793</v>
      </c>
      <c r="F16" s="26">
        <f t="shared" si="1"/>
        <v>126113</v>
      </c>
      <c r="G16" s="26">
        <f t="shared" si="1"/>
        <v>0</v>
      </c>
      <c r="H16" s="26">
        <f t="shared" si="1"/>
        <v>2663463</v>
      </c>
      <c r="J16" s="26"/>
      <c r="K16" s="26"/>
    </row>
    <row r="17" spans="1:11" ht="11.25">
      <c r="A17" s="4"/>
      <c r="B17" s="4"/>
      <c r="C17" s="35"/>
      <c r="D17" s="35"/>
      <c r="E17" s="35"/>
      <c r="F17" s="35"/>
      <c r="G17" s="35"/>
      <c r="H17" s="26"/>
      <c r="K17" s="26"/>
    </row>
    <row r="18" spans="1:11" ht="11.25">
      <c r="A18" s="4">
        <v>62</v>
      </c>
      <c r="B18" s="11" t="str">
        <f>+'Participacion de cartera (2)'!B18</f>
        <v>San Lorenzo</v>
      </c>
      <c r="C18" s="23">
        <v>4352</v>
      </c>
      <c r="D18" s="23">
        <v>0</v>
      </c>
      <c r="E18" s="23">
        <v>64</v>
      </c>
      <c r="F18" s="23">
        <v>312</v>
      </c>
      <c r="G18" s="23"/>
      <c r="H18" s="26">
        <f aca="true" t="shared" si="2" ref="H18:H23">SUM(C18:G18)</f>
        <v>4728</v>
      </c>
      <c r="K18" s="26"/>
    </row>
    <row r="19" spans="1:11" ht="11.25">
      <c r="A19" s="4">
        <v>63</v>
      </c>
      <c r="B19" s="11" t="str">
        <f>+'Participacion de cartera (2)'!B19</f>
        <v>Fusat Ltda.</v>
      </c>
      <c r="C19" s="23">
        <v>22697</v>
      </c>
      <c r="D19" s="23">
        <v>163</v>
      </c>
      <c r="E19" s="23">
        <v>1336</v>
      </c>
      <c r="F19" s="23">
        <v>9442</v>
      </c>
      <c r="G19" s="23"/>
      <c r="H19" s="26">
        <f t="shared" si="2"/>
        <v>33638</v>
      </c>
      <c r="K19" s="26"/>
    </row>
    <row r="20" spans="1:11" ht="11.25">
      <c r="A20" s="4">
        <v>65</v>
      </c>
      <c r="B20" s="11" t="str">
        <f>+'Participacion de cartera (2)'!B20</f>
        <v>Chuquicamata</v>
      </c>
      <c r="C20" s="23">
        <v>32681</v>
      </c>
      <c r="D20" s="23">
        <v>250</v>
      </c>
      <c r="E20" s="23">
        <v>1334</v>
      </c>
      <c r="F20" s="23">
        <v>3524</v>
      </c>
      <c r="G20" s="23"/>
      <c r="H20" s="26">
        <f t="shared" si="2"/>
        <v>37789</v>
      </c>
      <c r="K20" s="26"/>
    </row>
    <row r="21" spans="1:11" ht="11.25">
      <c r="A21" s="4">
        <v>68</v>
      </c>
      <c r="B21" s="11" t="str">
        <f>+'Participacion de cartera (2)'!B21</f>
        <v>Río Blanco</v>
      </c>
      <c r="C21" s="23">
        <v>5543</v>
      </c>
      <c r="D21" s="23">
        <v>17</v>
      </c>
      <c r="E21" s="23">
        <v>278</v>
      </c>
      <c r="F21" s="23">
        <v>728</v>
      </c>
      <c r="G21" s="23"/>
      <c r="H21" s="26">
        <f t="shared" si="2"/>
        <v>6566</v>
      </c>
      <c r="K21" s="26"/>
    </row>
    <row r="22" spans="1:11" ht="11.25">
      <c r="A22" s="4">
        <v>76</v>
      </c>
      <c r="B22" s="11" t="str">
        <f>+'Participacion de cartera (2)'!B22</f>
        <v>Isapre Fundación</v>
      </c>
      <c r="C22" s="23">
        <v>17419</v>
      </c>
      <c r="D22" s="23">
        <v>56</v>
      </c>
      <c r="E22" s="23">
        <v>508</v>
      </c>
      <c r="F22" s="23">
        <v>8472</v>
      </c>
      <c r="G22" s="23"/>
      <c r="H22" s="26">
        <f t="shared" si="2"/>
        <v>26455</v>
      </c>
      <c r="K22" s="26"/>
    </row>
    <row r="23" spans="1:11" ht="11.25">
      <c r="A23" s="4">
        <v>94</v>
      </c>
      <c r="B23" s="11" t="str">
        <f>+'Participacion de cartera (2)'!B23</f>
        <v>Cruz del Norte</v>
      </c>
      <c r="C23" s="23">
        <v>3899</v>
      </c>
      <c r="D23" s="23">
        <v>2</v>
      </c>
      <c r="E23" s="23">
        <v>0</v>
      </c>
      <c r="F23" s="23">
        <v>32</v>
      </c>
      <c r="G23" s="23"/>
      <c r="H23" s="26">
        <f t="shared" si="2"/>
        <v>3933</v>
      </c>
      <c r="K23" s="26"/>
    </row>
    <row r="24" spans="1:11" ht="11.25">
      <c r="A24" s="4"/>
      <c r="B24" s="4"/>
      <c r="C24" s="35"/>
      <c r="D24" s="35"/>
      <c r="E24" s="35"/>
      <c r="F24" s="35"/>
      <c r="G24" s="35"/>
      <c r="H24" s="26"/>
      <c r="K24" s="26"/>
    </row>
    <row r="25" spans="1:8" ht="11.25">
      <c r="A25" s="11"/>
      <c r="B25" s="11" t="s">
        <v>51</v>
      </c>
      <c r="C25" s="26">
        <f aca="true" t="shared" si="3" ref="C25:H25">SUM(C18:C23)</f>
        <v>86591</v>
      </c>
      <c r="D25" s="26">
        <f t="shared" si="3"/>
        <v>488</v>
      </c>
      <c r="E25" s="26">
        <f t="shared" si="3"/>
        <v>3520</v>
      </c>
      <c r="F25" s="26">
        <f t="shared" si="3"/>
        <v>22510</v>
      </c>
      <c r="G25" s="26">
        <f t="shared" si="3"/>
        <v>0</v>
      </c>
      <c r="H25" s="26">
        <f t="shared" si="3"/>
        <v>113109</v>
      </c>
    </row>
    <row r="26" spans="1:11" ht="11.25">
      <c r="A26" s="4"/>
      <c r="B26" s="4"/>
      <c r="C26" s="35"/>
      <c r="D26" s="35"/>
      <c r="E26" s="35"/>
      <c r="F26" s="35"/>
      <c r="G26" s="35"/>
      <c r="H26" s="26"/>
      <c r="J26" s="26"/>
      <c r="K26" s="26"/>
    </row>
    <row r="27" spans="1:11" ht="11.25">
      <c r="A27" s="15"/>
      <c r="B27" s="15" t="s">
        <v>52</v>
      </c>
      <c r="C27" s="26">
        <f aca="true" t="shared" si="4" ref="C27:H27">C16+C25</f>
        <v>2389072</v>
      </c>
      <c r="D27" s="26">
        <f t="shared" si="4"/>
        <v>99564</v>
      </c>
      <c r="E27" s="26">
        <f t="shared" si="4"/>
        <v>139313</v>
      </c>
      <c r="F27" s="26">
        <f t="shared" si="4"/>
        <v>148623</v>
      </c>
      <c r="G27" s="26">
        <f t="shared" si="4"/>
        <v>0</v>
      </c>
      <c r="H27" s="26">
        <f t="shared" si="4"/>
        <v>2776572</v>
      </c>
      <c r="J27" s="26"/>
      <c r="K27" s="26"/>
    </row>
    <row r="28" spans="1:11" ht="11.25">
      <c r="A28" s="4"/>
      <c r="B28" s="4"/>
      <c r="C28" s="35"/>
      <c r="D28" s="35"/>
      <c r="E28" s="35"/>
      <c r="F28" s="35"/>
      <c r="G28" s="35"/>
      <c r="H28" s="35"/>
      <c r="K28" s="26"/>
    </row>
    <row r="29" spans="1:11" ht="12" thickBot="1">
      <c r="A29" s="27"/>
      <c r="B29" s="145" t="s">
        <v>53</v>
      </c>
      <c r="C29" s="51">
        <f>(C27/$H27)</f>
        <v>0.8604394195432353</v>
      </c>
      <c r="D29" s="51">
        <f>(D27/$H27)</f>
        <v>0.03585860550347695</v>
      </c>
      <c r="E29" s="51">
        <f>(E27/$H27)</f>
        <v>0.05017445972947937</v>
      </c>
      <c r="F29" s="51">
        <f>(F27/$H27)</f>
        <v>0.05352751522380835</v>
      </c>
      <c r="G29" s="51">
        <f>(G27/$H27)</f>
        <v>0</v>
      </c>
      <c r="H29" s="51">
        <f>SUM(C29:G29)</f>
        <v>1</v>
      </c>
      <c r="K29" s="26"/>
    </row>
    <row r="30" ht="11.25">
      <c r="B30" s="11" t="str">
        <f>+'Cartera vigente por mes'!B26</f>
        <v>Fuente: Superintendencia de Salud, Archivo Maestro de Beneficiarios.</v>
      </c>
    </row>
    <row r="31" ht="11.25"/>
    <row r="32" spans="2:8" ht="11.25" hidden="1">
      <c r="B32" s="162"/>
      <c r="C32" s="162"/>
      <c r="D32" s="162"/>
      <c r="E32" s="162"/>
      <c r="F32" s="162"/>
      <c r="G32" s="162"/>
      <c r="H32" s="162"/>
    </row>
    <row r="33" ht="11.25" hidden="1">
      <c r="B33" s="11"/>
    </row>
    <row r="34" ht="11.25" hidden="1">
      <c r="B34" s="58"/>
    </row>
    <row r="35" ht="11.25" hidden="1"/>
    <row r="36" ht="11.25" hidden="1"/>
    <row r="37" ht="11.25" hidden="1"/>
    <row r="38" spans="1:8" ht="15">
      <c r="A38" s="153" t="s">
        <v>231</v>
      </c>
      <c r="B38" s="153"/>
      <c r="C38" s="153"/>
      <c r="D38" s="153"/>
      <c r="E38" s="153"/>
      <c r="F38" s="153"/>
      <c r="G38" s="153"/>
      <c r="H38" s="153"/>
    </row>
    <row r="39" spans="1:8" ht="13.5">
      <c r="A39" s="59"/>
      <c r="B39" s="102" t="str">
        <f>+B2</f>
        <v>CUADRO 2.3.6</v>
      </c>
      <c r="C39" s="60"/>
      <c r="D39" s="60"/>
      <c r="E39" s="60"/>
      <c r="F39" s="60"/>
      <c r="G39" s="60"/>
      <c r="H39" s="60"/>
    </row>
    <row r="40" spans="2:8" ht="13.5">
      <c r="B40" s="102" t="str">
        <f>+B3</f>
        <v>BENEFICIARIOS POR CONDICION PREVISIONAL DEL COTIZANTE E ISAPRE </v>
      </c>
      <c r="C40" s="60"/>
      <c r="D40" s="60"/>
      <c r="E40" s="60"/>
      <c r="F40" s="60"/>
      <c r="G40" s="60"/>
      <c r="H40" s="60"/>
    </row>
    <row r="41" spans="2:8" ht="13.5">
      <c r="B41" s="102" t="str">
        <f>+B4</f>
        <v>EN DICIEMBRE DE 2009</v>
      </c>
      <c r="C41" s="60"/>
      <c r="D41" s="60"/>
      <c r="E41" s="60"/>
      <c r="F41" s="60"/>
      <c r="G41" s="60"/>
      <c r="H41" s="60"/>
    </row>
    <row r="42" ht="12" thickBot="1">
      <c r="A42" s="8"/>
    </row>
    <row r="43" spans="1:8" ht="11.25">
      <c r="A43" s="24" t="s">
        <v>1</v>
      </c>
      <c r="B43" s="24" t="s">
        <v>1</v>
      </c>
      <c r="C43" s="61" t="s">
        <v>166</v>
      </c>
      <c r="D43" s="61" t="s">
        <v>142</v>
      </c>
      <c r="E43" s="61" t="s">
        <v>143</v>
      </c>
      <c r="F43" s="61" t="s">
        <v>144</v>
      </c>
      <c r="G43" s="61" t="s">
        <v>167</v>
      </c>
      <c r="H43" s="61"/>
    </row>
    <row r="44" spans="1:8" ht="11.25">
      <c r="A44" s="57" t="s">
        <v>39</v>
      </c>
      <c r="B44" s="25" t="s">
        <v>40</v>
      </c>
      <c r="C44" s="62" t="s">
        <v>158</v>
      </c>
      <c r="D44" s="62" t="s">
        <v>158</v>
      </c>
      <c r="E44" s="62" t="s">
        <v>159</v>
      </c>
      <c r="F44" s="62" t="s">
        <v>160</v>
      </c>
      <c r="G44" s="62" t="s">
        <v>168</v>
      </c>
      <c r="H44" s="62" t="s">
        <v>4</v>
      </c>
    </row>
    <row r="45" spans="1:8" ht="11.25">
      <c r="A45" s="99">
        <f aca="true" t="shared" si="5" ref="A45:B47">+A8</f>
        <v>67</v>
      </c>
      <c r="B45" s="11" t="str">
        <f t="shared" si="5"/>
        <v>Colmena Golden Cross</v>
      </c>
      <c r="C45" s="29">
        <f aca="true" t="shared" si="6" ref="C45:H45">(C8/$H8)*100</f>
        <v>83.72267375104127</v>
      </c>
      <c r="D45" s="29">
        <f t="shared" si="6"/>
        <v>3.7224486120179208</v>
      </c>
      <c r="E45" s="29">
        <f t="shared" si="6"/>
        <v>7.337505909899362</v>
      </c>
      <c r="F45" s="29">
        <f t="shared" si="6"/>
        <v>5.217371727041448</v>
      </c>
      <c r="G45" s="29">
        <f t="shared" si="6"/>
        <v>0</v>
      </c>
      <c r="H45" s="29">
        <f t="shared" si="6"/>
        <v>100</v>
      </c>
    </row>
    <row r="46" spans="1:8" ht="11.25">
      <c r="A46" s="99">
        <f t="shared" si="5"/>
        <v>78</v>
      </c>
      <c r="B46" s="11" t="str">
        <f t="shared" si="5"/>
        <v>Isapre Cruz Blanca S.A.</v>
      </c>
      <c r="C46" s="29">
        <f aca="true" t="shared" si="7" ref="C46:H46">(C9/$H9)*100</f>
        <v>86.79657214728879</v>
      </c>
      <c r="D46" s="29">
        <f t="shared" si="7"/>
        <v>1.9435136428913355</v>
      </c>
      <c r="E46" s="29">
        <f t="shared" si="7"/>
        <v>7.10406517800993</v>
      </c>
      <c r="F46" s="29">
        <f t="shared" si="7"/>
        <v>4.1558490318099475</v>
      </c>
      <c r="G46" s="29">
        <f t="shared" si="7"/>
        <v>0</v>
      </c>
      <c r="H46" s="29">
        <f t="shared" si="7"/>
        <v>100</v>
      </c>
    </row>
    <row r="47" spans="1:8" ht="11.25">
      <c r="A47" s="99">
        <f t="shared" si="5"/>
        <v>80</v>
      </c>
      <c r="B47" s="11" t="str">
        <f t="shared" si="5"/>
        <v>Vida Tres</v>
      </c>
      <c r="C47" s="29">
        <f aca="true" t="shared" si="8" ref="C47:H47">(C10/$H10)*100</f>
        <v>77.75461539615172</v>
      </c>
      <c r="D47" s="29">
        <f t="shared" si="8"/>
        <v>10.999715052715247</v>
      </c>
      <c r="E47" s="29">
        <f t="shared" si="8"/>
        <v>4.876347875643006</v>
      </c>
      <c r="F47" s="29">
        <f t="shared" si="8"/>
        <v>6.369321675490035</v>
      </c>
      <c r="G47" s="29">
        <f t="shared" si="8"/>
        <v>0</v>
      </c>
      <c r="H47" s="29">
        <f t="shared" si="8"/>
        <v>100</v>
      </c>
    </row>
    <row r="48" spans="1:8" ht="11.25">
      <c r="A48" s="4">
        <v>81</v>
      </c>
      <c r="B48" s="11" t="str">
        <f>+B11</f>
        <v>Ferrosalud</v>
      </c>
      <c r="C48" s="29">
        <f aca="true" t="shared" si="9" ref="C48:H48">(C11/$H11)*100</f>
        <v>93.24741242038218</v>
      </c>
      <c r="D48" s="29">
        <f t="shared" si="9"/>
        <v>0.014928343949044586</v>
      </c>
      <c r="E48" s="29">
        <f t="shared" si="9"/>
        <v>0.04478503184713376</v>
      </c>
      <c r="F48" s="29">
        <f t="shared" si="9"/>
        <v>6.692874203821655</v>
      </c>
      <c r="G48" s="29">
        <f t="shared" si="9"/>
        <v>0</v>
      </c>
      <c r="H48" s="29">
        <f t="shared" si="9"/>
        <v>100</v>
      </c>
    </row>
    <row r="49" spans="1:8" ht="11.25">
      <c r="A49" s="99">
        <f>+A12</f>
        <v>88</v>
      </c>
      <c r="B49" s="11" t="str">
        <f>+B12</f>
        <v>Mas Vida</v>
      </c>
      <c r="C49" s="29">
        <f aca="true" t="shared" si="10" ref="C49:H49">(C12/$H12)*100</f>
        <v>89.52137519037555</v>
      </c>
      <c r="D49" s="29">
        <f t="shared" si="10"/>
        <v>4.492272818502733</v>
      </c>
      <c r="E49" s="29">
        <f t="shared" si="10"/>
        <v>4.204495814689319</v>
      </c>
      <c r="F49" s="29">
        <f t="shared" si="10"/>
        <v>1.7818561764323917</v>
      </c>
      <c r="G49" s="29">
        <f t="shared" si="10"/>
        <v>0</v>
      </c>
      <c r="H49" s="29">
        <f t="shared" si="10"/>
        <v>100</v>
      </c>
    </row>
    <row r="50" spans="1:8" ht="11.25">
      <c r="A50" s="99">
        <f>+A13</f>
        <v>99</v>
      </c>
      <c r="B50" s="11" t="str">
        <f>+B13</f>
        <v>Isapre Banmédica</v>
      </c>
      <c r="C50" s="29">
        <f aca="true" t="shared" si="11" ref="C50:H50">(C13/$H13)*100</f>
        <v>85.95238136000918</v>
      </c>
      <c r="D50" s="29">
        <f t="shared" si="11"/>
        <v>5.918174829951772</v>
      </c>
      <c r="E50" s="29">
        <f t="shared" si="11"/>
        <v>2.931009982896735</v>
      </c>
      <c r="F50" s="29">
        <f t="shared" si="11"/>
        <v>5.198433827142317</v>
      </c>
      <c r="G50" s="29">
        <f t="shared" si="11"/>
        <v>0</v>
      </c>
      <c r="H50" s="29">
        <f t="shared" si="11"/>
        <v>100</v>
      </c>
    </row>
    <row r="51" spans="1:8" ht="11.25">
      <c r="A51" s="99">
        <f>+A14</f>
        <v>107</v>
      </c>
      <c r="B51" s="11" t="str">
        <f>+B14</f>
        <v>Consalud S.A.</v>
      </c>
      <c r="C51" s="29">
        <f aca="true" t="shared" si="12" ref="C51:H51">(C14/$H14)*100</f>
        <v>88.56648438895452</v>
      </c>
      <c r="D51" s="29">
        <f t="shared" si="12"/>
        <v>1.2665487897404468</v>
      </c>
      <c r="E51" s="29">
        <f t="shared" si="12"/>
        <v>4.50346666317078</v>
      </c>
      <c r="F51" s="29">
        <f t="shared" si="12"/>
        <v>5.663500158134245</v>
      </c>
      <c r="G51" s="29">
        <f t="shared" si="12"/>
        <v>0</v>
      </c>
      <c r="H51" s="29">
        <f t="shared" si="12"/>
        <v>100</v>
      </c>
    </row>
    <row r="52" spans="1:8" ht="11.25">
      <c r="A52" s="4"/>
      <c r="B52" s="4"/>
      <c r="C52" s="35"/>
      <c r="D52" s="35"/>
      <c r="E52" s="35"/>
      <c r="F52" s="35"/>
      <c r="G52" s="35"/>
      <c r="H52" s="26"/>
    </row>
    <row r="53" spans="2:8" ht="11.25">
      <c r="B53" s="11" t="s">
        <v>45</v>
      </c>
      <c r="C53" s="29">
        <f aca="true" t="shared" si="13" ref="C53:H53">(C16/$H16)*100</f>
        <v>86.44689263564014</v>
      </c>
      <c r="D53" s="29">
        <f t="shared" si="13"/>
        <v>3.719818897427898</v>
      </c>
      <c r="E53" s="29">
        <f t="shared" si="13"/>
        <v>5.098362545302863</v>
      </c>
      <c r="F53" s="29">
        <f t="shared" si="13"/>
        <v>4.734925921629097</v>
      </c>
      <c r="G53" s="29">
        <f t="shared" si="13"/>
        <v>0</v>
      </c>
      <c r="H53" s="29">
        <f t="shared" si="13"/>
        <v>100</v>
      </c>
    </row>
    <row r="54" spans="1:8" ht="11.25">
      <c r="A54" s="4"/>
      <c r="B54" s="4"/>
      <c r="C54" s="35"/>
      <c r="D54" s="35"/>
      <c r="E54" s="35"/>
      <c r="F54" s="35"/>
      <c r="G54" s="35"/>
      <c r="H54" s="26"/>
    </row>
    <row r="55" spans="1:8" ht="11.25">
      <c r="A55" s="4">
        <v>62</v>
      </c>
      <c r="B55" s="11" t="str">
        <f aca="true" t="shared" si="14" ref="B55:B60">+B18</f>
        <v>San Lorenzo</v>
      </c>
      <c r="C55" s="29">
        <f aca="true" t="shared" si="15" ref="C55:H59">(C18/$H18)*100</f>
        <v>92.04737732656514</v>
      </c>
      <c r="D55" s="29">
        <f t="shared" si="15"/>
        <v>0</v>
      </c>
      <c r="E55" s="29">
        <f t="shared" si="15"/>
        <v>1.353637901861252</v>
      </c>
      <c r="F55" s="29">
        <f t="shared" si="15"/>
        <v>6.598984771573605</v>
      </c>
      <c r="G55" s="29">
        <f t="shared" si="15"/>
        <v>0</v>
      </c>
      <c r="H55" s="29">
        <f t="shared" si="15"/>
        <v>100</v>
      </c>
    </row>
    <row r="56" spans="1:8" ht="11.25">
      <c r="A56" s="4">
        <v>63</v>
      </c>
      <c r="B56" s="11" t="str">
        <f t="shared" si="14"/>
        <v>Fusat Ltda.</v>
      </c>
      <c r="C56" s="29">
        <f t="shared" si="15"/>
        <v>67.47428503478208</v>
      </c>
      <c r="D56" s="29">
        <f t="shared" si="15"/>
        <v>0.48457102086925496</v>
      </c>
      <c r="E56" s="29">
        <f t="shared" si="15"/>
        <v>3.9716986741185565</v>
      </c>
      <c r="F56" s="29">
        <f t="shared" si="15"/>
        <v>28.069445270230098</v>
      </c>
      <c r="G56" s="29">
        <f t="shared" si="15"/>
        <v>0</v>
      </c>
      <c r="H56" s="29">
        <f t="shared" si="15"/>
        <v>100</v>
      </c>
    </row>
    <row r="57" spans="1:8" ht="11.25">
      <c r="A57" s="4">
        <v>65</v>
      </c>
      <c r="B57" s="11" t="str">
        <f t="shared" si="14"/>
        <v>Chuquicamata</v>
      </c>
      <c r="C57" s="29">
        <f t="shared" si="15"/>
        <v>86.48283892137924</v>
      </c>
      <c r="D57" s="29">
        <f t="shared" si="15"/>
        <v>0.6615681812167562</v>
      </c>
      <c r="E57" s="29">
        <f t="shared" si="15"/>
        <v>3.5301278149726114</v>
      </c>
      <c r="F57" s="29">
        <f t="shared" si="15"/>
        <v>9.325465082431396</v>
      </c>
      <c r="G57" s="29">
        <f t="shared" si="15"/>
        <v>0</v>
      </c>
      <c r="H57" s="29">
        <f t="shared" si="15"/>
        <v>100</v>
      </c>
    </row>
    <row r="58" spans="1:8" ht="11.25">
      <c r="A58" s="4">
        <v>68</v>
      </c>
      <c r="B58" s="11" t="str">
        <f t="shared" si="14"/>
        <v>Río Blanco</v>
      </c>
      <c r="C58" s="29">
        <f t="shared" si="15"/>
        <v>84.41973804447152</v>
      </c>
      <c r="D58" s="29">
        <f t="shared" si="15"/>
        <v>0.2589095339628389</v>
      </c>
      <c r="E58" s="29">
        <f t="shared" si="15"/>
        <v>4.233932378921718</v>
      </c>
      <c r="F58" s="29">
        <f t="shared" si="15"/>
        <v>11.087420042643924</v>
      </c>
      <c r="G58" s="29">
        <f t="shared" si="15"/>
        <v>0</v>
      </c>
      <c r="H58" s="29">
        <f t="shared" si="15"/>
        <v>100</v>
      </c>
    </row>
    <row r="59" spans="1:8" ht="11.25">
      <c r="A59" s="4">
        <v>76</v>
      </c>
      <c r="B59" s="11" t="str">
        <f t="shared" si="14"/>
        <v>Isapre Fundación</v>
      </c>
      <c r="C59" s="29">
        <f t="shared" si="15"/>
        <v>65.84388584388584</v>
      </c>
      <c r="D59" s="29">
        <f t="shared" si="15"/>
        <v>0.21168021168021167</v>
      </c>
      <c r="E59" s="29">
        <f t="shared" si="15"/>
        <v>1.92024192024192</v>
      </c>
      <c r="F59" s="29">
        <f t="shared" si="15"/>
        <v>32.02419202419202</v>
      </c>
      <c r="G59" s="29">
        <f t="shared" si="15"/>
        <v>0</v>
      </c>
      <c r="H59" s="29">
        <f t="shared" si="15"/>
        <v>100</v>
      </c>
    </row>
    <row r="60" spans="1:8" ht="11.25">
      <c r="A60" s="4">
        <v>94</v>
      </c>
      <c r="B60" s="11" t="str">
        <f t="shared" si="14"/>
        <v>Cruz del Norte</v>
      </c>
      <c r="C60" s="29">
        <f aca="true" t="shared" si="16" ref="C60:H60">(C23/$H23)*100</f>
        <v>99.13551995931859</v>
      </c>
      <c r="D60" s="29">
        <f t="shared" si="16"/>
        <v>0.05085176709890668</v>
      </c>
      <c r="E60" s="29">
        <f t="shared" si="16"/>
        <v>0</v>
      </c>
      <c r="F60" s="29">
        <f t="shared" si="16"/>
        <v>0.8136282735825069</v>
      </c>
      <c r="G60" s="29">
        <f t="shared" si="16"/>
        <v>0</v>
      </c>
      <c r="H60" s="29">
        <f t="shared" si="16"/>
        <v>100</v>
      </c>
    </row>
    <row r="61" spans="1:8" ht="11.25">
      <c r="A61" s="4"/>
      <c r="B61" s="4"/>
      <c r="C61" s="35"/>
      <c r="D61" s="35"/>
      <c r="E61" s="35"/>
      <c r="F61" s="35"/>
      <c r="G61" s="35"/>
      <c r="H61" s="26"/>
    </row>
    <row r="62" spans="1:8" ht="11.25">
      <c r="A62" s="11"/>
      <c r="B62" s="11" t="s">
        <v>51</v>
      </c>
      <c r="C62" s="29">
        <f aca="true" t="shared" si="17" ref="C62:H62">(C25/$H25)*100</f>
        <v>76.55535810589785</v>
      </c>
      <c r="D62" s="29">
        <f t="shared" si="17"/>
        <v>0.4314422371340919</v>
      </c>
      <c r="E62" s="29">
        <f t="shared" si="17"/>
        <v>3.112042366213122</v>
      </c>
      <c r="F62" s="29">
        <f t="shared" si="17"/>
        <v>19.901157290754938</v>
      </c>
      <c r="G62" s="29">
        <f t="shared" si="17"/>
        <v>0</v>
      </c>
      <c r="H62" s="29">
        <f t="shared" si="17"/>
        <v>100</v>
      </c>
    </row>
    <row r="63" spans="1:8" ht="11.25">
      <c r="A63" s="4"/>
      <c r="B63" s="4"/>
      <c r="C63" s="35"/>
      <c r="D63" s="35"/>
      <c r="E63" s="35"/>
      <c r="F63" s="35"/>
      <c r="G63" s="35"/>
      <c r="H63" s="26"/>
    </row>
    <row r="64" spans="1:8" ht="11.25">
      <c r="A64" s="15"/>
      <c r="B64" s="15" t="s">
        <v>52</v>
      </c>
      <c r="C64" s="29">
        <f aca="true" t="shared" si="18" ref="C64:H64">(C27/$H27)*100</f>
        <v>86.04394195432353</v>
      </c>
      <c r="D64" s="29">
        <f t="shared" si="18"/>
        <v>3.585860550347695</v>
      </c>
      <c r="E64" s="29">
        <f t="shared" si="18"/>
        <v>5.017445972947937</v>
      </c>
      <c r="F64" s="29">
        <f t="shared" si="18"/>
        <v>5.352751522380835</v>
      </c>
      <c r="G64" s="29">
        <f t="shared" si="18"/>
        <v>0</v>
      </c>
      <c r="H64" s="29">
        <f t="shared" si="18"/>
        <v>100</v>
      </c>
    </row>
    <row r="65" spans="1:8" ht="11.25">
      <c r="A65" s="4"/>
      <c r="B65" s="4"/>
      <c r="C65" s="35"/>
      <c r="D65" s="35"/>
      <c r="E65" s="35"/>
      <c r="F65" s="35"/>
      <c r="G65" s="35"/>
      <c r="H65" s="35"/>
    </row>
    <row r="66" spans="1:8" ht="12" thickBot="1">
      <c r="A66" s="27"/>
      <c r="B66" s="27" t="s">
        <v>53</v>
      </c>
      <c r="C66" s="28"/>
      <c r="D66" s="28"/>
      <c r="E66" s="28"/>
      <c r="F66" s="28"/>
      <c r="G66" s="28"/>
      <c r="H66" s="28"/>
    </row>
    <row r="67" ht="11.25">
      <c r="B67" s="11" t="str">
        <f>+'Cartera vigente por mes'!B26</f>
        <v>Fuente: Superintendencia de Salud, Archivo Maestro de Beneficiarios.</v>
      </c>
    </row>
    <row r="68" ht="11.25"/>
    <row r="69" spans="1:8" ht="17.25" customHeight="1">
      <c r="A69" s="153" t="s">
        <v>231</v>
      </c>
      <c r="B69" s="153"/>
      <c r="C69" s="153"/>
      <c r="D69" s="153"/>
      <c r="E69" s="153"/>
      <c r="F69" s="153"/>
      <c r="G69" s="153"/>
      <c r="H69" s="153"/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</sheetData>
  <sheetProtection/>
  <mergeCells count="7">
    <mergeCell ref="B32:H32"/>
    <mergeCell ref="A38:H38"/>
    <mergeCell ref="A69:H69"/>
    <mergeCell ref="A1:H1"/>
    <mergeCell ref="B2:H2"/>
    <mergeCell ref="B3:H3"/>
    <mergeCell ref="B4:H4"/>
  </mergeCells>
  <hyperlinks>
    <hyperlink ref="A1" location="Indice!A1" display="Volver"/>
    <hyperlink ref="A38" location="Indice!A1" display="Volver"/>
    <hyperlink ref="A69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4" style="1" bestFit="1" customWidth="1"/>
    <col min="2" max="2" width="19.59765625" style="1" customWidth="1"/>
    <col min="3" max="3" width="6.59765625" style="1" bestFit="1" customWidth="1"/>
    <col min="4" max="4" width="6" style="1" customWidth="1"/>
    <col min="5" max="7" width="6.59765625" style="1" bestFit="1" customWidth="1"/>
    <col min="8" max="9" width="8.5" style="1" bestFit="1" customWidth="1"/>
    <col min="10" max="12" width="7.5" style="1" bestFit="1" customWidth="1"/>
    <col min="13" max="13" width="7" style="1" bestFit="1" customWidth="1"/>
    <col min="14" max="14" width="7.5" style="1" bestFit="1" customWidth="1"/>
    <col min="15" max="17" width="6.59765625" style="1" bestFit="1" customWidth="1"/>
    <col min="18" max="18" width="6.19921875" style="1" bestFit="1" customWidth="1"/>
    <col min="19" max="19" width="8.3984375" style="1" hidden="1" customWidth="1"/>
    <col min="20" max="20" width="9.19921875" style="1" bestFit="1" customWidth="1"/>
    <col min="21" max="22" width="0" style="1" hidden="1" customWidth="1"/>
    <col min="23" max="23" width="8.8984375" style="1" hidden="1" customWidth="1"/>
    <col min="24" max="16384" width="0" style="1" hidden="1" customWidth="1"/>
  </cols>
  <sheetData>
    <row r="1" spans="1:20" ht="15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2:256" ht="13.5">
      <c r="B2" s="154" t="s">
        <v>54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4" t="s">
        <v>261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3" t="s">
        <v>55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38"/>
      <c r="T5" s="138"/>
      <c r="U5" s="21"/>
      <c r="V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248</v>
      </c>
      <c r="D6" s="125" t="s">
        <v>249</v>
      </c>
      <c r="E6" s="125" t="s">
        <v>56</v>
      </c>
      <c r="F6" s="125" t="s">
        <v>57</v>
      </c>
      <c r="G6" s="125" t="s">
        <v>58</v>
      </c>
      <c r="H6" s="125" t="s">
        <v>59</v>
      </c>
      <c r="I6" s="125" t="s">
        <v>60</v>
      </c>
      <c r="J6" s="125" t="s">
        <v>61</v>
      </c>
      <c r="K6" s="125" t="s">
        <v>62</v>
      </c>
      <c r="L6" s="125" t="s">
        <v>63</v>
      </c>
      <c r="M6" s="125" t="s">
        <v>64</v>
      </c>
      <c r="N6" s="125" t="s">
        <v>65</v>
      </c>
      <c r="O6" s="125" t="s">
        <v>66</v>
      </c>
      <c r="P6" s="125" t="s">
        <v>67</v>
      </c>
      <c r="Q6" s="125" t="s">
        <v>68</v>
      </c>
      <c r="R6" s="126" t="s">
        <v>69</v>
      </c>
      <c r="S6" s="126" t="s">
        <v>222</v>
      </c>
      <c r="T6" s="139" t="s">
        <v>4</v>
      </c>
      <c r="U6" s="21"/>
      <c r="V6" s="21"/>
      <c r="W6" s="4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+'Beneficiarios por tipo'!B8</f>
        <v>Colmena Golden Cross</v>
      </c>
      <c r="C7" s="23">
        <v>40</v>
      </c>
      <c r="D7" s="23">
        <v>203</v>
      </c>
      <c r="E7" s="23">
        <v>3731</v>
      </c>
      <c r="F7" s="23">
        <v>17646</v>
      </c>
      <c r="G7" s="23">
        <v>22467</v>
      </c>
      <c r="H7" s="23">
        <v>20916</v>
      </c>
      <c r="I7" s="23">
        <v>15904</v>
      </c>
      <c r="J7" s="23">
        <v>13606</v>
      </c>
      <c r="K7" s="23">
        <v>11407</v>
      </c>
      <c r="L7" s="23">
        <v>8634</v>
      </c>
      <c r="M7" s="23">
        <v>6609</v>
      </c>
      <c r="N7" s="23">
        <v>4089</v>
      </c>
      <c r="O7" s="23">
        <v>2195</v>
      </c>
      <c r="P7" s="23">
        <v>1211</v>
      </c>
      <c r="Q7" s="23">
        <v>662</v>
      </c>
      <c r="R7" s="23">
        <v>279</v>
      </c>
      <c r="S7" s="23"/>
      <c r="T7" s="26">
        <f>SUM(C7:S7)</f>
        <v>129599</v>
      </c>
      <c r="U7" s="21"/>
      <c r="V7" s="21"/>
      <c r="W7" s="5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+'Beneficiarios por tipo'!B9</f>
        <v>Isapre Cruz Blanca S.A.</v>
      </c>
      <c r="C8" s="23">
        <v>109</v>
      </c>
      <c r="D8" s="23">
        <v>800</v>
      </c>
      <c r="E8" s="23">
        <v>8294</v>
      </c>
      <c r="F8" s="23">
        <v>21132</v>
      </c>
      <c r="G8" s="23">
        <v>25708</v>
      </c>
      <c r="H8" s="23">
        <v>25334</v>
      </c>
      <c r="I8" s="23">
        <v>21430</v>
      </c>
      <c r="J8" s="23">
        <v>19198</v>
      </c>
      <c r="K8" s="23">
        <v>15147</v>
      </c>
      <c r="L8" s="23">
        <v>11147</v>
      </c>
      <c r="M8" s="23">
        <v>8002</v>
      </c>
      <c r="N8" s="23">
        <v>4177</v>
      </c>
      <c r="O8" s="23">
        <v>1884</v>
      </c>
      <c r="P8" s="23">
        <v>1189</v>
      </c>
      <c r="Q8" s="23">
        <v>575</v>
      </c>
      <c r="R8" s="23">
        <v>243</v>
      </c>
      <c r="S8" s="23"/>
      <c r="T8" s="26">
        <f aca="true" t="shared" si="0" ref="T8:T13">SUM(C8:S8)</f>
        <v>164369</v>
      </c>
      <c r="U8" s="21"/>
      <c r="V8" s="21"/>
      <c r="W8" s="5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+'Beneficiarios por tipo'!B10</f>
        <v>Vida Tres</v>
      </c>
      <c r="C9" s="23">
        <v>7</v>
      </c>
      <c r="D9" s="23">
        <v>78</v>
      </c>
      <c r="E9" s="23">
        <v>956</v>
      </c>
      <c r="F9" s="23">
        <v>4179</v>
      </c>
      <c r="G9" s="23">
        <v>5901</v>
      </c>
      <c r="H9" s="23">
        <v>6665</v>
      </c>
      <c r="I9" s="23">
        <v>5853</v>
      </c>
      <c r="J9" s="23">
        <v>4999</v>
      </c>
      <c r="K9" s="23">
        <v>3951</v>
      </c>
      <c r="L9" s="23">
        <v>2919</v>
      </c>
      <c r="M9" s="23">
        <v>2546</v>
      </c>
      <c r="N9" s="23">
        <v>1610</v>
      </c>
      <c r="O9" s="23">
        <v>901</v>
      </c>
      <c r="P9" s="23">
        <v>619</v>
      </c>
      <c r="Q9" s="23">
        <v>340</v>
      </c>
      <c r="R9" s="23">
        <v>138</v>
      </c>
      <c r="S9" s="23"/>
      <c r="T9" s="26">
        <f>SUM(C9:S9)</f>
        <v>41662</v>
      </c>
      <c r="U9" s="21"/>
      <c r="V9" s="21"/>
      <c r="W9" s="5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+'Beneficiarios por tipo'!B11</f>
        <v>Ferrosalud</v>
      </c>
      <c r="C10" s="23">
        <v>3</v>
      </c>
      <c r="D10" s="23">
        <v>329</v>
      </c>
      <c r="E10" s="23">
        <v>1754</v>
      </c>
      <c r="F10" s="23">
        <v>1246</v>
      </c>
      <c r="G10" s="23">
        <v>1037</v>
      </c>
      <c r="H10" s="23">
        <v>950</v>
      </c>
      <c r="I10" s="23">
        <v>911</v>
      </c>
      <c r="J10" s="23">
        <v>852</v>
      </c>
      <c r="K10" s="23">
        <v>589</v>
      </c>
      <c r="L10" s="23">
        <v>430</v>
      </c>
      <c r="M10" s="23">
        <v>443</v>
      </c>
      <c r="N10" s="23">
        <v>212</v>
      </c>
      <c r="O10" s="23">
        <v>115</v>
      </c>
      <c r="P10" s="23">
        <v>56</v>
      </c>
      <c r="Q10" s="23">
        <v>12</v>
      </c>
      <c r="R10" s="23">
        <v>3</v>
      </c>
      <c r="S10" s="23"/>
      <c r="T10" s="26">
        <f>SUM(C10:S10)</f>
        <v>8942</v>
      </c>
      <c r="U10" s="21"/>
      <c r="V10" s="21"/>
      <c r="W10" s="5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+'Beneficiarios por tipo'!B12</f>
        <v>Mas Vida</v>
      </c>
      <c r="C11" s="23">
        <v>91</v>
      </c>
      <c r="D11" s="23">
        <v>192</v>
      </c>
      <c r="E11" s="23">
        <v>2742</v>
      </c>
      <c r="F11" s="23">
        <v>13699</v>
      </c>
      <c r="G11" s="23">
        <v>20363</v>
      </c>
      <c r="H11" s="23">
        <v>20297</v>
      </c>
      <c r="I11" s="23">
        <v>15326</v>
      </c>
      <c r="J11" s="23">
        <v>11745</v>
      </c>
      <c r="K11" s="23">
        <v>8029</v>
      </c>
      <c r="L11" s="23">
        <v>4519</v>
      </c>
      <c r="M11" s="23">
        <v>1845</v>
      </c>
      <c r="N11" s="23">
        <v>927</v>
      </c>
      <c r="O11" s="23">
        <v>460</v>
      </c>
      <c r="P11" s="23">
        <v>266</v>
      </c>
      <c r="Q11" s="23">
        <v>159</v>
      </c>
      <c r="R11" s="23">
        <v>76</v>
      </c>
      <c r="S11" s="23"/>
      <c r="T11" s="26">
        <f t="shared" si="0"/>
        <v>100736</v>
      </c>
      <c r="U11" s="21"/>
      <c r="V11" s="21"/>
      <c r="W11" s="5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+'Beneficiarios por tipo'!B13</f>
        <v>Isapre Banmédica</v>
      </c>
      <c r="C12" s="23">
        <v>41</v>
      </c>
      <c r="D12" s="23">
        <v>1356</v>
      </c>
      <c r="E12" s="23">
        <v>12926</v>
      </c>
      <c r="F12" s="23">
        <v>28322</v>
      </c>
      <c r="G12" s="23">
        <v>29980</v>
      </c>
      <c r="H12" s="23">
        <v>28645</v>
      </c>
      <c r="I12" s="23">
        <v>24634</v>
      </c>
      <c r="J12" s="23">
        <v>22103</v>
      </c>
      <c r="K12" s="23">
        <v>16822</v>
      </c>
      <c r="L12" s="23">
        <v>12122</v>
      </c>
      <c r="M12" s="23">
        <v>9027</v>
      </c>
      <c r="N12" s="23">
        <v>5125</v>
      </c>
      <c r="O12" s="23">
        <v>2596</v>
      </c>
      <c r="P12" s="23">
        <v>1731</v>
      </c>
      <c r="Q12" s="23">
        <v>1063</v>
      </c>
      <c r="R12" s="23">
        <v>597</v>
      </c>
      <c r="S12" s="23"/>
      <c r="T12" s="26">
        <f t="shared" si="0"/>
        <v>197090</v>
      </c>
      <c r="U12" s="21"/>
      <c r="V12" s="21"/>
      <c r="W12" s="5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+'Beneficiarios por tipo'!B14</f>
        <v>Consalud S.A.</v>
      </c>
      <c r="C13" s="23">
        <v>65</v>
      </c>
      <c r="D13" s="23">
        <v>2796</v>
      </c>
      <c r="E13" s="23">
        <v>24980</v>
      </c>
      <c r="F13" s="23">
        <v>31899</v>
      </c>
      <c r="G13" s="23">
        <v>29170</v>
      </c>
      <c r="H13" s="23">
        <v>28783</v>
      </c>
      <c r="I13" s="23">
        <v>26484</v>
      </c>
      <c r="J13" s="23">
        <v>25878</v>
      </c>
      <c r="K13" s="23">
        <v>20476</v>
      </c>
      <c r="L13" s="23">
        <v>15416</v>
      </c>
      <c r="M13" s="23">
        <v>9925</v>
      </c>
      <c r="N13" s="23">
        <v>5068</v>
      </c>
      <c r="O13" s="23">
        <v>2766</v>
      </c>
      <c r="P13" s="23">
        <v>2021</v>
      </c>
      <c r="Q13" s="23">
        <v>927</v>
      </c>
      <c r="R13" s="23">
        <v>441</v>
      </c>
      <c r="S13" s="23"/>
      <c r="T13" s="26">
        <f t="shared" si="0"/>
        <v>227095</v>
      </c>
      <c r="U13" s="21"/>
      <c r="V13" s="21"/>
      <c r="W13" s="5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45</v>
      </c>
      <c r="C15" s="26">
        <f aca="true" t="shared" si="1" ref="C15:T15">SUM(C7:C14)</f>
        <v>356</v>
      </c>
      <c r="D15" s="26">
        <f t="shared" si="1"/>
        <v>5754</v>
      </c>
      <c r="E15" s="26">
        <f t="shared" si="1"/>
        <v>55383</v>
      </c>
      <c r="F15" s="26">
        <f t="shared" si="1"/>
        <v>118123</v>
      </c>
      <c r="G15" s="26">
        <f t="shared" si="1"/>
        <v>134626</v>
      </c>
      <c r="H15" s="26">
        <f t="shared" si="1"/>
        <v>131590</v>
      </c>
      <c r="I15" s="26">
        <f t="shared" si="1"/>
        <v>110542</v>
      </c>
      <c r="J15" s="26">
        <f t="shared" si="1"/>
        <v>98381</v>
      </c>
      <c r="K15" s="26">
        <f t="shared" si="1"/>
        <v>76421</v>
      </c>
      <c r="L15" s="26">
        <f t="shared" si="1"/>
        <v>55187</v>
      </c>
      <c r="M15" s="26">
        <f t="shared" si="1"/>
        <v>38397</v>
      </c>
      <c r="N15" s="26">
        <f t="shared" si="1"/>
        <v>21208</v>
      </c>
      <c r="O15" s="26">
        <f t="shared" si="1"/>
        <v>10917</v>
      </c>
      <c r="P15" s="26">
        <f t="shared" si="1"/>
        <v>7093</v>
      </c>
      <c r="Q15" s="26">
        <f t="shared" si="1"/>
        <v>3738</v>
      </c>
      <c r="R15" s="26">
        <f t="shared" si="1"/>
        <v>1777</v>
      </c>
      <c r="S15" s="26">
        <f t="shared" si="1"/>
        <v>0</v>
      </c>
      <c r="T15" s="26">
        <f t="shared" si="1"/>
        <v>869493</v>
      </c>
      <c r="U15" s="21"/>
      <c r="V15" s="21"/>
      <c r="W15" s="5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+'Beneficiarios por tipo'!B18</f>
        <v>San Lorenzo</v>
      </c>
      <c r="C17" s="23">
        <v>1</v>
      </c>
      <c r="D17" s="23"/>
      <c r="E17" s="23">
        <v>2</v>
      </c>
      <c r="F17" s="23">
        <v>22</v>
      </c>
      <c r="G17" s="23">
        <v>72</v>
      </c>
      <c r="H17" s="23">
        <v>115</v>
      </c>
      <c r="I17" s="23">
        <v>87</v>
      </c>
      <c r="J17" s="23">
        <v>160</v>
      </c>
      <c r="K17" s="23">
        <v>336</v>
      </c>
      <c r="L17" s="23">
        <v>360</v>
      </c>
      <c r="M17" s="23">
        <v>176</v>
      </c>
      <c r="N17" s="23">
        <v>46</v>
      </c>
      <c r="O17" s="23">
        <v>19</v>
      </c>
      <c r="P17" s="23">
        <v>4</v>
      </c>
      <c r="Q17" s="23">
        <v>4</v>
      </c>
      <c r="R17" s="23">
        <v>1</v>
      </c>
      <c r="S17" s="23"/>
      <c r="T17" s="26">
        <f aca="true" t="shared" si="2" ref="T17:T22">SUM(C17:S17)</f>
        <v>1405</v>
      </c>
      <c r="U17" s="21"/>
      <c r="V17" s="21"/>
      <c r="W17" s="5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+'Beneficiarios por tipo'!B19</f>
        <v>Fusat Ltda.</v>
      </c>
      <c r="C18" s="23">
        <v>180</v>
      </c>
      <c r="D18" s="23">
        <v>35</v>
      </c>
      <c r="E18" s="23">
        <v>118</v>
      </c>
      <c r="F18" s="23">
        <v>471</v>
      </c>
      <c r="G18" s="23">
        <v>937</v>
      </c>
      <c r="H18" s="23">
        <v>876</v>
      </c>
      <c r="I18" s="23">
        <v>831</v>
      </c>
      <c r="J18" s="23">
        <v>974</v>
      </c>
      <c r="K18" s="23">
        <v>1022</v>
      </c>
      <c r="L18" s="23">
        <v>1732</v>
      </c>
      <c r="M18" s="23">
        <v>1674</v>
      </c>
      <c r="N18" s="23">
        <v>1103</v>
      </c>
      <c r="O18" s="23">
        <v>529</v>
      </c>
      <c r="P18" s="23">
        <v>216</v>
      </c>
      <c r="Q18" s="23">
        <v>60</v>
      </c>
      <c r="R18" s="23">
        <v>24</v>
      </c>
      <c r="S18" s="23"/>
      <c r="T18" s="26">
        <f t="shared" si="2"/>
        <v>10782</v>
      </c>
      <c r="U18" s="21"/>
      <c r="V18" s="21"/>
      <c r="W18" s="5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+'Beneficiarios por tipo'!B20</f>
        <v>Chuquicamata</v>
      </c>
      <c r="C19" s="23">
        <v>174</v>
      </c>
      <c r="D19" s="23">
        <v>12</v>
      </c>
      <c r="E19" s="23">
        <v>71</v>
      </c>
      <c r="F19" s="23">
        <v>548</v>
      </c>
      <c r="G19" s="23">
        <v>725</v>
      </c>
      <c r="H19" s="23">
        <v>872</v>
      </c>
      <c r="I19" s="23">
        <v>1220</v>
      </c>
      <c r="J19" s="23">
        <v>1729</v>
      </c>
      <c r="K19" s="23">
        <v>1615</v>
      </c>
      <c r="L19" s="23">
        <v>1509</v>
      </c>
      <c r="M19" s="23">
        <v>1129</v>
      </c>
      <c r="N19" s="23">
        <v>547</v>
      </c>
      <c r="O19" s="23">
        <v>148</v>
      </c>
      <c r="P19" s="23">
        <v>38</v>
      </c>
      <c r="Q19" s="23">
        <v>18</v>
      </c>
      <c r="R19" s="23">
        <v>5</v>
      </c>
      <c r="S19" s="23"/>
      <c r="T19" s="26">
        <f t="shared" si="2"/>
        <v>10360</v>
      </c>
      <c r="U19" s="21"/>
      <c r="V19" s="21"/>
      <c r="W19" s="5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+'Beneficiarios por tipo'!B21</f>
        <v>Río Blanco</v>
      </c>
      <c r="C20" s="23"/>
      <c r="D20" s="23"/>
      <c r="E20" s="23">
        <v>4</v>
      </c>
      <c r="F20" s="23">
        <v>67</v>
      </c>
      <c r="G20" s="23">
        <v>179</v>
      </c>
      <c r="H20" s="23">
        <v>231</v>
      </c>
      <c r="I20" s="23">
        <v>259</v>
      </c>
      <c r="J20" s="23">
        <v>239</v>
      </c>
      <c r="K20" s="23">
        <v>208</v>
      </c>
      <c r="L20" s="23">
        <v>280</v>
      </c>
      <c r="M20" s="23">
        <v>247</v>
      </c>
      <c r="N20" s="23">
        <v>124</v>
      </c>
      <c r="O20" s="23">
        <v>30</v>
      </c>
      <c r="P20" s="23">
        <v>11</v>
      </c>
      <c r="Q20" s="23">
        <v>4</v>
      </c>
      <c r="R20" s="23">
        <v>2</v>
      </c>
      <c r="S20" s="23"/>
      <c r="T20" s="26">
        <f t="shared" si="2"/>
        <v>1885</v>
      </c>
      <c r="U20" s="21"/>
      <c r="V20" s="21"/>
      <c r="W20" s="5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+'Beneficiarios por tipo'!B22</f>
        <v>Isapre Fundación</v>
      </c>
      <c r="C21" s="23">
        <v>4</v>
      </c>
      <c r="D21" s="23">
        <v>4</v>
      </c>
      <c r="E21" s="23">
        <v>59</v>
      </c>
      <c r="F21" s="23">
        <v>422</v>
      </c>
      <c r="G21" s="23">
        <v>499</v>
      </c>
      <c r="H21" s="23">
        <v>520</v>
      </c>
      <c r="I21" s="23">
        <v>636</v>
      </c>
      <c r="J21" s="23">
        <v>600</v>
      </c>
      <c r="K21" s="23">
        <v>522</v>
      </c>
      <c r="L21" s="23">
        <v>650</v>
      </c>
      <c r="M21" s="23">
        <v>1052</v>
      </c>
      <c r="N21" s="23">
        <v>872</v>
      </c>
      <c r="O21" s="23">
        <v>405</v>
      </c>
      <c r="P21" s="23">
        <v>406</v>
      </c>
      <c r="Q21" s="23">
        <v>420</v>
      </c>
      <c r="R21" s="23">
        <v>330</v>
      </c>
      <c r="S21" s="23"/>
      <c r="T21" s="26">
        <f t="shared" si="2"/>
        <v>7401</v>
      </c>
      <c r="U21" s="21"/>
      <c r="V21" s="21"/>
      <c r="W21" s="5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+'Beneficiarios por tipo'!B23</f>
        <v>Cruz del Norte</v>
      </c>
      <c r="C22" s="23"/>
      <c r="D22" s="23"/>
      <c r="E22" s="23">
        <v>31</v>
      </c>
      <c r="F22" s="23">
        <v>72</v>
      </c>
      <c r="G22" s="23">
        <v>115</v>
      </c>
      <c r="H22" s="23">
        <v>157</v>
      </c>
      <c r="I22" s="23">
        <v>169</v>
      </c>
      <c r="J22" s="23">
        <v>216</v>
      </c>
      <c r="K22" s="23">
        <v>204</v>
      </c>
      <c r="L22" s="23">
        <v>172</v>
      </c>
      <c r="M22" s="23">
        <v>82</v>
      </c>
      <c r="N22" s="23">
        <v>30</v>
      </c>
      <c r="O22" s="23">
        <v>10</v>
      </c>
      <c r="P22" s="23">
        <v>3</v>
      </c>
      <c r="Q22" s="23">
        <v>2</v>
      </c>
      <c r="R22" s="23"/>
      <c r="S22" s="23"/>
      <c r="T22" s="26">
        <f t="shared" si="2"/>
        <v>1263</v>
      </c>
      <c r="U22" s="21"/>
      <c r="V22" s="21"/>
      <c r="W22" s="5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51</v>
      </c>
      <c r="C24" s="26">
        <f aca="true" t="shared" si="3" ref="C24:T24">SUM(C17:C22)</f>
        <v>359</v>
      </c>
      <c r="D24" s="26">
        <f>SUM(D17:D22)</f>
        <v>51</v>
      </c>
      <c r="E24" s="26">
        <f t="shared" si="3"/>
        <v>285</v>
      </c>
      <c r="F24" s="26">
        <f t="shared" si="3"/>
        <v>1602</v>
      </c>
      <c r="G24" s="26">
        <f t="shared" si="3"/>
        <v>2527</v>
      </c>
      <c r="H24" s="26">
        <f t="shared" si="3"/>
        <v>2771</v>
      </c>
      <c r="I24" s="26">
        <f t="shared" si="3"/>
        <v>3202</v>
      </c>
      <c r="J24" s="26">
        <f t="shared" si="3"/>
        <v>3918</v>
      </c>
      <c r="K24" s="26">
        <f t="shared" si="3"/>
        <v>3907</v>
      </c>
      <c r="L24" s="26">
        <f t="shared" si="3"/>
        <v>4703</v>
      </c>
      <c r="M24" s="26">
        <f t="shared" si="3"/>
        <v>4360</v>
      </c>
      <c r="N24" s="26">
        <f t="shared" si="3"/>
        <v>2722</v>
      </c>
      <c r="O24" s="26">
        <f t="shared" si="3"/>
        <v>1141</v>
      </c>
      <c r="P24" s="26">
        <f t="shared" si="3"/>
        <v>678</v>
      </c>
      <c r="Q24" s="26">
        <f t="shared" si="3"/>
        <v>508</v>
      </c>
      <c r="R24" s="26">
        <f t="shared" si="3"/>
        <v>362</v>
      </c>
      <c r="S24" s="26">
        <f t="shared" si="3"/>
        <v>0</v>
      </c>
      <c r="T24" s="26">
        <f t="shared" si="3"/>
        <v>33096</v>
      </c>
      <c r="U24" s="21"/>
      <c r="V24" s="21"/>
      <c r="W24" s="50">
        <f>+T24/'Cartera total por edad'!T24</f>
        <v>0.7224308041561163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52</v>
      </c>
      <c r="C26" s="26">
        <f aca="true" t="shared" si="4" ref="C26:T26">C15+C24</f>
        <v>715</v>
      </c>
      <c r="D26" s="26">
        <f>D15+D24</f>
        <v>5805</v>
      </c>
      <c r="E26" s="26">
        <f t="shared" si="4"/>
        <v>55668</v>
      </c>
      <c r="F26" s="26">
        <f t="shared" si="4"/>
        <v>119725</v>
      </c>
      <c r="G26" s="26">
        <f t="shared" si="4"/>
        <v>137153</v>
      </c>
      <c r="H26" s="26">
        <f t="shared" si="4"/>
        <v>134361</v>
      </c>
      <c r="I26" s="26">
        <f t="shared" si="4"/>
        <v>113744</v>
      </c>
      <c r="J26" s="26">
        <f t="shared" si="4"/>
        <v>102299</v>
      </c>
      <c r="K26" s="26">
        <f t="shared" si="4"/>
        <v>80328</v>
      </c>
      <c r="L26" s="26">
        <f t="shared" si="4"/>
        <v>59890</v>
      </c>
      <c r="M26" s="26">
        <f t="shared" si="4"/>
        <v>42757</v>
      </c>
      <c r="N26" s="26">
        <f t="shared" si="4"/>
        <v>23930</v>
      </c>
      <c r="O26" s="26">
        <f t="shared" si="4"/>
        <v>12058</v>
      </c>
      <c r="P26" s="26">
        <f t="shared" si="4"/>
        <v>7771</v>
      </c>
      <c r="Q26" s="26">
        <f t="shared" si="4"/>
        <v>4246</v>
      </c>
      <c r="R26" s="26">
        <f t="shared" si="4"/>
        <v>2139</v>
      </c>
      <c r="S26" s="26">
        <f t="shared" si="4"/>
        <v>0</v>
      </c>
      <c r="T26" s="26">
        <f t="shared" si="4"/>
        <v>902589</v>
      </c>
      <c r="U26" s="21"/>
      <c r="V26" s="21"/>
      <c r="W26" s="50">
        <f>+T26/'Cartera total por edad'!T26</f>
        <v>0.6465375151769117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53</v>
      </c>
      <c r="C28" s="51">
        <f aca="true" t="shared" si="5" ref="C28:S28">(C26/$T26)</f>
        <v>0.0007921656479305642</v>
      </c>
      <c r="D28" s="51">
        <f>(D26/$T26)</f>
        <v>0.0064314987220096854</v>
      </c>
      <c r="E28" s="51">
        <f t="shared" si="5"/>
        <v>0.0616759122923058</v>
      </c>
      <c r="F28" s="51">
        <f t="shared" si="5"/>
        <v>0.1326461988790025</v>
      </c>
      <c r="G28" s="51">
        <f t="shared" si="5"/>
        <v>0.15195509805681212</v>
      </c>
      <c r="H28" s="51">
        <f t="shared" si="5"/>
        <v>0.148861774295942</v>
      </c>
      <c r="I28" s="51">
        <f t="shared" si="5"/>
        <v>0.12601970553596376</v>
      </c>
      <c r="J28" s="51">
        <f t="shared" si="5"/>
        <v>0.11333951554915914</v>
      </c>
      <c r="K28" s="51">
        <f t="shared" si="5"/>
        <v>0.08899731771603686</v>
      </c>
      <c r="L28" s="51">
        <f t="shared" si="5"/>
        <v>0.06635356734903705</v>
      </c>
      <c r="M28" s="51">
        <f t="shared" si="5"/>
        <v>0.04737150574624774</v>
      </c>
      <c r="N28" s="51">
        <f t="shared" si="5"/>
        <v>0.02651262091605371</v>
      </c>
      <c r="O28" s="51">
        <f t="shared" si="5"/>
        <v>0.013359347388456982</v>
      </c>
      <c r="P28" s="51">
        <f t="shared" si="5"/>
        <v>0.008609677272822957</v>
      </c>
      <c r="Q28" s="51">
        <f t="shared" si="5"/>
        <v>0.004704245232326119</v>
      </c>
      <c r="R28" s="51">
        <f t="shared" si="5"/>
        <v>0.0023698493998929745</v>
      </c>
      <c r="S28" s="51">
        <f t="shared" si="5"/>
        <v>0</v>
      </c>
      <c r="T28" s="51">
        <f>SUM(C28:R28)</f>
        <v>0.9999999999999999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+'Beneficiarios por tipo'!B30</f>
        <v>Fuente: Superintendencia de Salud, Archivo Maestro de Beneficiarios.</v>
      </c>
      <c r="C29" s="13"/>
      <c r="D29" s="13"/>
      <c r="E29" s="13"/>
      <c r="F29" s="50"/>
      <c r="G29" s="13"/>
      <c r="H29" s="13"/>
      <c r="I29" s="13"/>
      <c r="J29" s="13"/>
      <c r="K29" s="13"/>
      <c r="L29" s="53"/>
      <c r="M29" s="107"/>
      <c r="N29" s="53" t="s">
        <v>1</v>
      </c>
      <c r="O29" s="53" t="s">
        <v>1</v>
      </c>
      <c r="P29" s="13"/>
      <c r="Q29" s="13"/>
      <c r="R29" s="53" t="s">
        <v>1</v>
      </c>
      <c r="S29" s="53"/>
      <c r="T29" s="53" t="s">
        <v>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21" t="s">
        <v>225</v>
      </c>
      <c r="C30" s="13"/>
      <c r="D30" s="13"/>
      <c r="E30" s="13"/>
      <c r="F30" s="13"/>
      <c r="G30" s="13"/>
      <c r="H30" s="13"/>
      <c r="I30" s="13"/>
      <c r="J30" s="13"/>
      <c r="K30" s="13"/>
      <c r="L30" s="53" t="s">
        <v>1</v>
      </c>
      <c r="M30" s="53" t="s">
        <v>1</v>
      </c>
      <c r="N30" s="53" t="s">
        <v>1</v>
      </c>
      <c r="O30" s="53" t="s">
        <v>1</v>
      </c>
      <c r="P30" s="13"/>
      <c r="Q30" s="13"/>
      <c r="R30" s="53" t="s">
        <v>1</v>
      </c>
      <c r="S30" s="53"/>
      <c r="T30" s="53" t="s">
        <v>1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3:256" ht="11.25">
      <c r="C31" s="13"/>
      <c r="D31" s="13"/>
      <c r="E31" s="13"/>
      <c r="F31" s="13"/>
      <c r="G31" s="13"/>
      <c r="H31" s="13"/>
      <c r="I31" s="13"/>
      <c r="J31" s="13"/>
      <c r="K31" s="13"/>
      <c r="L31" s="53"/>
      <c r="M31" s="53"/>
      <c r="N31" s="53"/>
      <c r="O31" s="53"/>
      <c r="P31" s="13"/>
      <c r="Q31" s="13"/>
      <c r="R31" s="53"/>
      <c r="S31" s="53"/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3" t="s">
        <v>231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3.5">
      <c r="B33" s="154" t="s">
        <v>70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4" t="s">
        <v>263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3" t="s">
        <v>55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38"/>
      <c r="T36" s="138"/>
      <c r="U36" s="21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39</v>
      </c>
      <c r="B37" s="120" t="s">
        <v>40</v>
      </c>
      <c r="C37" s="125" t="s">
        <v>248</v>
      </c>
      <c r="D37" s="125" t="s">
        <v>249</v>
      </c>
      <c r="E37" s="125" t="s">
        <v>56</v>
      </c>
      <c r="F37" s="125" t="s">
        <v>57</v>
      </c>
      <c r="G37" s="125" t="s">
        <v>58</v>
      </c>
      <c r="H37" s="125" t="s">
        <v>59</v>
      </c>
      <c r="I37" s="125" t="s">
        <v>60</v>
      </c>
      <c r="J37" s="125" t="s">
        <v>61</v>
      </c>
      <c r="K37" s="125" t="s">
        <v>62</v>
      </c>
      <c r="L37" s="125" t="s">
        <v>63</v>
      </c>
      <c r="M37" s="125" t="s">
        <v>64</v>
      </c>
      <c r="N37" s="125" t="s">
        <v>65</v>
      </c>
      <c r="O37" s="125" t="s">
        <v>66</v>
      </c>
      <c r="P37" s="125" t="s">
        <v>67</v>
      </c>
      <c r="Q37" s="125" t="s">
        <v>68</v>
      </c>
      <c r="R37" s="126" t="s">
        <v>69</v>
      </c>
      <c r="S37" s="126" t="s">
        <v>222</v>
      </c>
      <c r="T37" s="139" t="s">
        <v>4</v>
      </c>
      <c r="U37" s="21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23">
        <v>53118</v>
      </c>
      <c r="D38" s="23">
        <v>16292</v>
      </c>
      <c r="E38" s="23">
        <v>13118</v>
      </c>
      <c r="F38" s="23">
        <v>5135</v>
      </c>
      <c r="G38" s="23">
        <v>1436</v>
      </c>
      <c r="H38" s="23">
        <v>674</v>
      </c>
      <c r="I38" s="23">
        <v>413</v>
      </c>
      <c r="J38" s="23">
        <v>339</v>
      </c>
      <c r="K38" s="23">
        <v>330</v>
      </c>
      <c r="L38" s="23">
        <v>312</v>
      </c>
      <c r="M38" s="23">
        <v>224</v>
      </c>
      <c r="N38" s="23">
        <v>102</v>
      </c>
      <c r="O38" s="23">
        <v>69</v>
      </c>
      <c r="P38" s="23">
        <v>59</v>
      </c>
      <c r="Q38" s="23">
        <v>35</v>
      </c>
      <c r="R38" s="23">
        <v>22</v>
      </c>
      <c r="S38" s="23"/>
      <c r="T38" s="26">
        <f aca="true" t="shared" si="6" ref="T38:T44">SUM(C38:S38)</f>
        <v>91678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7" ref="B39:B44">+B8</f>
        <v>Isapre Cruz Blanca S.A.</v>
      </c>
      <c r="C39" s="23">
        <v>62109</v>
      </c>
      <c r="D39" s="23">
        <v>21433</v>
      </c>
      <c r="E39" s="23">
        <v>14964</v>
      </c>
      <c r="F39" s="23">
        <v>5390</v>
      </c>
      <c r="G39" s="23">
        <v>1245</v>
      </c>
      <c r="H39" s="23">
        <v>614</v>
      </c>
      <c r="I39" s="23">
        <v>458</v>
      </c>
      <c r="J39" s="23">
        <v>456</v>
      </c>
      <c r="K39" s="23">
        <v>505</v>
      </c>
      <c r="L39" s="23">
        <v>423</v>
      </c>
      <c r="M39" s="23">
        <v>306</v>
      </c>
      <c r="N39" s="23">
        <v>176</v>
      </c>
      <c r="O39" s="23">
        <v>85</v>
      </c>
      <c r="P39" s="23">
        <v>55</v>
      </c>
      <c r="Q39" s="23">
        <v>44</v>
      </c>
      <c r="R39" s="23">
        <v>31</v>
      </c>
      <c r="S39" s="23"/>
      <c r="T39" s="26">
        <f t="shared" si="6"/>
        <v>108294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7"/>
        <v>Vida Tres</v>
      </c>
      <c r="C40" s="23">
        <v>15701</v>
      </c>
      <c r="D40" s="23">
        <v>5127</v>
      </c>
      <c r="E40" s="23">
        <v>4029</v>
      </c>
      <c r="F40" s="23">
        <v>1418</v>
      </c>
      <c r="G40" s="23">
        <v>287</v>
      </c>
      <c r="H40" s="23">
        <v>119</v>
      </c>
      <c r="I40" s="23">
        <v>79</v>
      </c>
      <c r="J40" s="23">
        <v>103</v>
      </c>
      <c r="K40" s="23">
        <v>76</v>
      </c>
      <c r="L40" s="23">
        <v>77</v>
      </c>
      <c r="M40" s="23">
        <v>79</v>
      </c>
      <c r="N40" s="23">
        <v>56</v>
      </c>
      <c r="O40" s="23">
        <v>50</v>
      </c>
      <c r="P40" s="23">
        <v>37</v>
      </c>
      <c r="Q40" s="23">
        <v>28</v>
      </c>
      <c r="R40" s="23">
        <v>24</v>
      </c>
      <c r="S40" s="23"/>
      <c r="T40" s="26">
        <f t="shared" si="6"/>
        <v>27290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7"/>
        <v>Ferrosalud</v>
      </c>
      <c r="C41" s="23">
        <v>1918</v>
      </c>
      <c r="D41" s="23">
        <v>691</v>
      </c>
      <c r="E41" s="23">
        <v>368</v>
      </c>
      <c r="F41" s="23">
        <v>71</v>
      </c>
      <c r="G41" s="23">
        <v>23</v>
      </c>
      <c r="H41" s="23">
        <v>9</v>
      </c>
      <c r="I41" s="23">
        <v>10</v>
      </c>
      <c r="J41" s="23">
        <v>18</v>
      </c>
      <c r="K41" s="23">
        <v>10</v>
      </c>
      <c r="L41" s="23">
        <v>16</v>
      </c>
      <c r="M41" s="23">
        <v>8</v>
      </c>
      <c r="N41" s="23"/>
      <c r="O41" s="23"/>
      <c r="P41" s="23"/>
      <c r="Q41" s="23"/>
      <c r="R41" s="23"/>
      <c r="S41" s="23"/>
      <c r="T41" s="26">
        <f>SUM(C41:S41)</f>
        <v>3142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7"/>
        <v>Mas Vida</v>
      </c>
      <c r="C42" s="23">
        <v>47972</v>
      </c>
      <c r="D42" s="23">
        <v>12834</v>
      </c>
      <c r="E42" s="23">
        <v>8049</v>
      </c>
      <c r="F42" s="23">
        <v>2272</v>
      </c>
      <c r="G42" s="23">
        <v>396</v>
      </c>
      <c r="H42" s="23">
        <v>220</v>
      </c>
      <c r="I42" s="23">
        <v>203</v>
      </c>
      <c r="J42" s="23">
        <v>175</v>
      </c>
      <c r="K42" s="23">
        <v>99</v>
      </c>
      <c r="L42" s="23">
        <v>42</v>
      </c>
      <c r="M42" s="23">
        <v>13</v>
      </c>
      <c r="N42" s="23">
        <v>6</v>
      </c>
      <c r="O42" s="23">
        <v>2</v>
      </c>
      <c r="P42" s="23">
        <v>11</v>
      </c>
      <c r="Q42" s="23">
        <v>10</v>
      </c>
      <c r="R42" s="23">
        <v>10</v>
      </c>
      <c r="S42" s="23"/>
      <c r="T42" s="26">
        <f t="shared" si="6"/>
        <v>72314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7"/>
        <v>Isapre Banmédica</v>
      </c>
      <c r="C43" s="23">
        <v>67781</v>
      </c>
      <c r="D43" s="23">
        <v>23624</v>
      </c>
      <c r="E43" s="23">
        <v>16376</v>
      </c>
      <c r="F43" s="23">
        <v>5636</v>
      </c>
      <c r="G43" s="23">
        <v>1272</v>
      </c>
      <c r="H43" s="23">
        <v>531</v>
      </c>
      <c r="I43" s="23">
        <v>415</v>
      </c>
      <c r="J43" s="23">
        <v>430</v>
      </c>
      <c r="K43" s="23">
        <v>412</v>
      </c>
      <c r="L43" s="23">
        <v>342</v>
      </c>
      <c r="M43" s="23">
        <v>278</v>
      </c>
      <c r="N43" s="23">
        <v>159</v>
      </c>
      <c r="O43" s="23">
        <v>100</v>
      </c>
      <c r="P43" s="23">
        <v>82</v>
      </c>
      <c r="Q43" s="23">
        <v>54</v>
      </c>
      <c r="R43" s="23">
        <v>41</v>
      </c>
      <c r="S43" s="23"/>
      <c r="T43" s="26">
        <f t="shared" si="6"/>
        <v>117533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7"/>
        <v>Consalud S.A.</v>
      </c>
      <c r="C44" s="23">
        <v>65927</v>
      </c>
      <c r="D44" s="23">
        <v>26321</v>
      </c>
      <c r="E44" s="23">
        <v>18913</v>
      </c>
      <c r="F44" s="23">
        <v>6735</v>
      </c>
      <c r="G44" s="23">
        <v>1044</v>
      </c>
      <c r="H44" s="23">
        <v>326</v>
      </c>
      <c r="I44" s="23">
        <v>177</v>
      </c>
      <c r="J44" s="23">
        <v>180</v>
      </c>
      <c r="K44" s="23">
        <v>189</v>
      </c>
      <c r="L44" s="23">
        <v>179</v>
      </c>
      <c r="M44" s="23">
        <v>89</v>
      </c>
      <c r="N44" s="23">
        <v>31</v>
      </c>
      <c r="O44" s="23">
        <v>10</v>
      </c>
      <c r="P44" s="23">
        <v>28</v>
      </c>
      <c r="Q44" s="23">
        <v>37</v>
      </c>
      <c r="R44" s="23">
        <v>44</v>
      </c>
      <c r="S44" s="23"/>
      <c r="T44" s="26">
        <f t="shared" si="6"/>
        <v>120230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45</v>
      </c>
      <c r="C46" s="26">
        <f aca="true" t="shared" si="8" ref="C46:T46">SUM(C38:C45)</f>
        <v>314526</v>
      </c>
      <c r="D46" s="26">
        <f t="shared" si="8"/>
        <v>106322</v>
      </c>
      <c r="E46" s="26">
        <f t="shared" si="8"/>
        <v>75817</v>
      </c>
      <c r="F46" s="26">
        <f t="shared" si="8"/>
        <v>26657</v>
      </c>
      <c r="G46" s="26">
        <f t="shared" si="8"/>
        <v>5703</v>
      </c>
      <c r="H46" s="26">
        <f t="shared" si="8"/>
        <v>2493</v>
      </c>
      <c r="I46" s="26">
        <f t="shared" si="8"/>
        <v>1755</v>
      </c>
      <c r="J46" s="26">
        <f t="shared" si="8"/>
        <v>1701</v>
      </c>
      <c r="K46" s="26">
        <f t="shared" si="8"/>
        <v>1621</v>
      </c>
      <c r="L46" s="26">
        <f t="shared" si="8"/>
        <v>1391</v>
      </c>
      <c r="M46" s="26">
        <f t="shared" si="8"/>
        <v>997</v>
      </c>
      <c r="N46" s="26">
        <f t="shared" si="8"/>
        <v>530</v>
      </c>
      <c r="O46" s="26">
        <f t="shared" si="8"/>
        <v>316</v>
      </c>
      <c r="P46" s="26">
        <f t="shared" si="8"/>
        <v>272</v>
      </c>
      <c r="Q46" s="26">
        <f t="shared" si="8"/>
        <v>208</v>
      </c>
      <c r="R46" s="26">
        <f t="shared" si="8"/>
        <v>172</v>
      </c>
      <c r="S46" s="26">
        <f t="shared" si="8"/>
        <v>0</v>
      </c>
      <c r="T46" s="26">
        <f t="shared" si="8"/>
        <v>540481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9" ref="B48:B53">+B17</f>
        <v>San Lorenzo</v>
      </c>
      <c r="C48" s="23">
        <v>432</v>
      </c>
      <c r="D48" s="23">
        <v>221</v>
      </c>
      <c r="E48" s="23">
        <v>254</v>
      </c>
      <c r="F48" s="23">
        <v>7</v>
      </c>
      <c r="G48" s="23">
        <v>8</v>
      </c>
      <c r="H48" s="23">
        <v>1</v>
      </c>
      <c r="I48" s="23">
        <v>1</v>
      </c>
      <c r="J48" s="23"/>
      <c r="K48" s="23"/>
      <c r="L48" s="23"/>
      <c r="M48" s="23"/>
      <c r="N48" s="23">
        <v>1</v>
      </c>
      <c r="O48" s="23">
        <v>1</v>
      </c>
      <c r="P48" s="23">
        <v>2</v>
      </c>
      <c r="Q48" s="23">
        <v>1</v>
      </c>
      <c r="R48" s="23">
        <v>4</v>
      </c>
      <c r="S48" s="23"/>
      <c r="T48" s="26">
        <f aca="true" t="shared" si="10" ref="T48:T53">SUM(C48:S48)</f>
        <v>933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9"/>
        <v>Fusat Ltda.</v>
      </c>
      <c r="C49" s="23">
        <v>3141</v>
      </c>
      <c r="D49" s="23">
        <v>1487</v>
      </c>
      <c r="E49" s="23">
        <v>1210</v>
      </c>
      <c r="F49" s="23">
        <v>402</v>
      </c>
      <c r="G49" s="23">
        <v>41</v>
      </c>
      <c r="H49" s="23">
        <v>21</v>
      </c>
      <c r="I49" s="23">
        <v>7</v>
      </c>
      <c r="J49" s="23">
        <v>7</v>
      </c>
      <c r="K49" s="23">
        <v>5</v>
      </c>
      <c r="L49" s="23">
        <v>2</v>
      </c>
      <c r="M49" s="23">
        <v>2</v>
      </c>
      <c r="N49" s="23">
        <v>7</v>
      </c>
      <c r="O49" s="23">
        <v>4</v>
      </c>
      <c r="P49" s="23">
        <v>10</v>
      </c>
      <c r="Q49" s="23">
        <v>11</v>
      </c>
      <c r="R49" s="23">
        <v>8</v>
      </c>
      <c r="S49" s="23"/>
      <c r="T49" s="26">
        <f t="shared" si="10"/>
        <v>6365</v>
      </c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9"/>
        <v>Chuquicamata</v>
      </c>
      <c r="C50" s="23">
        <v>4269</v>
      </c>
      <c r="D50" s="23">
        <v>2322</v>
      </c>
      <c r="E50" s="23">
        <v>1594</v>
      </c>
      <c r="F50" s="23">
        <v>108</v>
      </c>
      <c r="G50" s="23">
        <v>44</v>
      </c>
      <c r="H50" s="23">
        <v>20</v>
      </c>
      <c r="I50" s="23">
        <v>6</v>
      </c>
      <c r="J50" s="23">
        <v>5</v>
      </c>
      <c r="K50" s="23">
        <v>3</v>
      </c>
      <c r="L50" s="23">
        <v>4</v>
      </c>
      <c r="M50" s="23">
        <v>1</v>
      </c>
      <c r="N50" s="23">
        <v>8</v>
      </c>
      <c r="O50" s="23">
        <v>16</v>
      </c>
      <c r="P50" s="23">
        <v>25</v>
      </c>
      <c r="Q50" s="23">
        <v>22</v>
      </c>
      <c r="R50" s="23">
        <v>23</v>
      </c>
      <c r="S50" s="23"/>
      <c r="T50" s="26">
        <f t="shared" si="10"/>
        <v>8470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9"/>
        <v>Río Blanco</v>
      </c>
      <c r="C51" s="23">
        <v>836</v>
      </c>
      <c r="D51" s="23">
        <v>366</v>
      </c>
      <c r="E51" s="23">
        <v>235</v>
      </c>
      <c r="F51" s="23">
        <v>5</v>
      </c>
      <c r="G51" s="23"/>
      <c r="H51" s="23">
        <v>2</v>
      </c>
      <c r="I51" s="23"/>
      <c r="J51" s="23">
        <v>1</v>
      </c>
      <c r="K51" s="23"/>
      <c r="L51" s="23"/>
      <c r="M51" s="23"/>
      <c r="N51" s="23"/>
      <c r="O51" s="23">
        <v>1</v>
      </c>
      <c r="P51" s="23">
        <v>4</v>
      </c>
      <c r="Q51" s="23">
        <v>1</v>
      </c>
      <c r="R51" s="23">
        <v>4</v>
      </c>
      <c r="S51" s="23"/>
      <c r="T51" s="26">
        <f t="shared" si="10"/>
        <v>1455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9"/>
        <v>Isapre Fundación</v>
      </c>
      <c r="C52" s="23">
        <v>2468</v>
      </c>
      <c r="D52" s="23">
        <v>1008</v>
      </c>
      <c r="E52" s="23">
        <v>857</v>
      </c>
      <c r="F52" s="23">
        <v>133</v>
      </c>
      <c r="G52" s="23">
        <v>11</v>
      </c>
      <c r="H52" s="23">
        <v>17</v>
      </c>
      <c r="I52" s="23">
        <v>10</v>
      </c>
      <c r="J52" s="23">
        <v>14</v>
      </c>
      <c r="K52" s="23">
        <v>15</v>
      </c>
      <c r="L52" s="23">
        <v>6</v>
      </c>
      <c r="M52" s="23">
        <v>3</v>
      </c>
      <c r="N52" s="23">
        <v>1</v>
      </c>
      <c r="O52" s="23">
        <v>1</v>
      </c>
      <c r="P52" s="23">
        <v>3</v>
      </c>
      <c r="Q52" s="23">
        <v>2</v>
      </c>
      <c r="R52" s="23">
        <v>5</v>
      </c>
      <c r="S52" s="23"/>
      <c r="T52" s="26">
        <f t="shared" si="10"/>
        <v>4554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9"/>
        <v>Cruz del Norte</v>
      </c>
      <c r="C53" s="23">
        <v>566</v>
      </c>
      <c r="D53" s="23">
        <v>231</v>
      </c>
      <c r="E53" s="23">
        <v>64</v>
      </c>
      <c r="F53" s="23">
        <v>1</v>
      </c>
      <c r="G53" s="23"/>
      <c r="H53" s="23">
        <v>1</v>
      </c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23"/>
      <c r="T53" s="26">
        <f t="shared" si="10"/>
        <v>864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51</v>
      </c>
      <c r="C55" s="26">
        <f aca="true" t="shared" si="11" ref="C55:T55">SUM(C48:C53)</f>
        <v>11712</v>
      </c>
      <c r="D55" s="26">
        <f>SUM(D48:D53)</f>
        <v>5635</v>
      </c>
      <c r="E55" s="26">
        <f t="shared" si="11"/>
        <v>4214</v>
      </c>
      <c r="F55" s="26">
        <f t="shared" si="11"/>
        <v>656</v>
      </c>
      <c r="G55" s="26">
        <f t="shared" si="11"/>
        <v>104</v>
      </c>
      <c r="H55" s="26">
        <f t="shared" si="11"/>
        <v>62</v>
      </c>
      <c r="I55" s="26">
        <f t="shared" si="11"/>
        <v>24</v>
      </c>
      <c r="J55" s="26">
        <f t="shared" si="11"/>
        <v>27</v>
      </c>
      <c r="K55" s="26">
        <f t="shared" si="11"/>
        <v>23</v>
      </c>
      <c r="L55" s="26">
        <f t="shared" si="11"/>
        <v>12</v>
      </c>
      <c r="M55" s="26">
        <f t="shared" si="11"/>
        <v>6</v>
      </c>
      <c r="N55" s="26">
        <f t="shared" si="11"/>
        <v>17</v>
      </c>
      <c r="O55" s="26">
        <f t="shared" si="11"/>
        <v>23</v>
      </c>
      <c r="P55" s="26">
        <f t="shared" si="11"/>
        <v>45</v>
      </c>
      <c r="Q55" s="26">
        <f t="shared" si="11"/>
        <v>37</v>
      </c>
      <c r="R55" s="26">
        <f t="shared" si="11"/>
        <v>44</v>
      </c>
      <c r="S55" s="26">
        <f t="shared" si="11"/>
        <v>0</v>
      </c>
      <c r="T55" s="26">
        <f t="shared" si="11"/>
        <v>22641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5"/>
      <c r="B57" s="15" t="s">
        <v>52</v>
      </c>
      <c r="C57" s="26">
        <f aca="true" t="shared" si="12" ref="C57:T57">C46+C55</f>
        <v>326238</v>
      </c>
      <c r="D57" s="26">
        <f>D46+D55</f>
        <v>111957</v>
      </c>
      <c r="E57" s="26">
        <f t="shared" si="12"/>
        <v>80031</v>
      </c>
      <c r="F57" s="26">
        <f t="shared" si="12"/>
        <v>27313</v>
      </c>
      <c r="G57" s="26">
        <f t="shared" si="12"/>
        <v>5807</v>
      </c>
      <c r="H57" s="26">
        <f t="shared" si="12"/>
        <v>2555</v>
      </c>
      <c r="I57" s="26">
        <f t="shared" si="12"/>
        <v>1779</v>
      </c>
      <c r="J57" s="26">
        <f t="shared" si="12"/>
        <v>1728</v>
      </c>
      <c r="K57" s="26">
        <f t="shared" si="12"/>
        <v>1644</v>
      </c>
      <c r="L57" s="26">
        <f t="shared" si="12"/>
        <v>1403</v>
      </c>
      <c r="M57" s="26">
        <f t="shared" si="12"/>
        <v>1003</v>
      </c>
      <c r="N57" s="26">
        <f t="shared" si="12"/>
        <v>547</v>
      </c>
      <c r="O57" s="26">
        <f t="shared" si="12"/>
        <v>339</v>
      </c>
      <c r="P57" s="26">
        <f t="shared" si="12"/>
        <v>317</v>
      </c>
      <c r="Q57" s="26">
        <f t="shared" si="12"/>
        <v>245</v>
      </c>
      <c r="R57" s="26">
        <f t="shared" si="12"/>
        <v>216</v>
      </c>
      <c r="S57" s="26">
        <f t="shared" si="12"/>
        <v>0</v>
      </c>
      <c r="T57" s="26">
        <f t="shared" si="12"/>
        <v>563122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53</v>
      </c>
      <c r="C59" s="51">
        <f aca="true" t="shared" si="13" ref="C59:S59">(C57/$T57)</f>
        <v>0.5793380475278892</v>
      </c>
      <c r="D59" s="51">
        <f>(D57/$T57)</f>
        <v>0.19881482165498773</v>
      </c>
      <c r="E59" s="51">
        <f t="shared" si="13"/>
        <v>0.1421201799965194</v>
      </c>
      <c r="F59" s="51">
        <f t="shared" si="13"/>
        <v>0.0485028111137551</v>
      </c>
      <c r="G59" s="51">
        <f t="shared" si="13"/>
        <v>0.010312152606362387</v>
      </c>
      <c r="H59" s="51">
        <f t="shared" si="13"/>
        <v>0.004537205081669692</v>
      </c>
      <c r="I59" s="51">
        <f t="shared" si="13"/>
        <v>0.003159173323009934</v>
      </c>
      <c r="J59" s="51">
        <f t="shared" si="13"/>
        <v>0.0030686068027887385</v>
      </c>
      <c r="K59" s="51">
        <f t="shared" si="13"/>
        <v>0.0029194384165420638</v>
      </c>
      <c r="L59" s="51">
        <f t="shared" si="13"/>
        <v>0.0024914672131438657</v>
      </c>
      <c r="M59" s="51">
        <f t="shared" si="13"/>
        <v>0.0017811415643501764</v>
      </c>
      <c r="N59" s="51">
        <f t="shared" si="13"/>
        <v>0.0009713703247253703</v>
      </c>
      <c r="O59" s="51">
        <f t="shared" si="13"/>
        <v>0.0006020009873526518</v>
      </c>
      <c r="P59" s="51">
        <f t="shared" si="13"/>
        <v>0.0005629330766689989</v>
      </c>
      <c r="Q59" s="51">
        <f t="shared" si="13"/>
        <v>0.0004350744598861348</v>
      </c>
      <c r="R59" s="51">
        <f t="shared" si="13"/>
        <v>0.0003835758503485923</v>
      </c>
      <c r="S59" s="51">
        <f t="shared" si="13"/>
        <v>0</v>
      </c>
      <c r="T59" s="51">
        <f>SUM(C59:R59)</f>
        <v>1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+B29</f>
        <v>Fuente: Superintendencia de Salud, Archivo Maestro de Beneficiarios.</v>
      </c>
      <c r="C60" s="13"/>
      <c r="D60" s="13"/>
      <c r="E60" s="13"/>
      <c r="F60" s="50"/>
      <c r="G60" s="13"/>
      <c r="H60" s="13"/>
      <c r="I60" s="13"/>
      <c r="J60" s="50"/>
      <c r="K60" s="13"/>
      <c r="L60" s="50"/>
      <c r="M60" s="53" t="s">
        <v>1</v>
      </c>
      <c r="N60" s="53" t="s">
        <v>1</v>
      </c>
      <c r="O60" s="53" t="s">
        <v>1</v>
      </c>
      <c r="P60" s="13"/>
      <c r="Q60" s="13"/>
      <c r="R60" s="53" t="s">
        <v>1</v>
      </c>
      <c r="S60" s="53"/>
      <c r="T60" s="53" t="s">
        <v>1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+B30</f>
        <v>(*) Son aquellos datos que no presentan información en el campo edad.</v>
      </c>
      <c r="C61" s="13"/>
      <c r="D61" s="13"/>
      <c r="E61" s="13"/>
      <c r="F61" s="13"/>
      <c r="G61" s="13"/>
      <c r="H61" s="13"/>
      <c r="I61" s="13"/>
      <c r="J61" s="13"/>
      <c r="K61" s="13"/>
      <c r="L61" s="53" t="s">
        <v>1</v>
      </c>
      <c r="M61" s="53" t="s">
        <v>1</v>
      </c>
      <c r="N61" s="53" t="s">
        <v>1</v>
      </c>
      <c r="O61" s="53" t="s">
        <v>1</v>
      </c>
      <c r="P61" s="13"/>
      <c r="Q61" s="13"/>
      <c r="R61" s="53" t="s">
        <v>1</v>
      </c>
      <c r="S61" s="53"/>
      <c r="T61" s="53" t="s">
        <v>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3:256" ht="11.25">
      <c r="C62" s="13"/>
      <c r="D62" s="13"/>
      <c r="E62" s="13"/>
      <c r="F62" s="13"/>
      <c r="G62" s="13"/>
      <c r="H62" s="13"/>
      <c r="I62" s="13"/>
      <c r="J62" s="13"/>
      <c r="K62" s="13"/>
      <c r="L62" s="53"/>
      <c r="M62" s="53"/>
      <c r="N62" s="53"/>
      <c r="O62" s="53"/>
      <c r="P62" s="13"/>
      <c r="Q62" s="13"/>
      <c r="R62" s="53"/>
      <c r="S62" s="53"/>
      <c r="T62" s="53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153" t="s">
        <v>231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3.5">
      <c r="B64" s="154" t="s">
        <v>71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4" t="s">
        <v>262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" thickBot="1">
      <c r="A66" s="21"/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112" t="s">
        <v>1</v>
      </c>
      <c r="B67" s="112" t="s">
        <v>1</v>
      </c>
      <c r="C67" s="163" t="s">
        <v>55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38"/>
      <c r="T67" s="138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20" t="s">
        <v>39</v>
      </c>
      <c r="B68" s="120" t="s">
        <v>40</v>
      </c>
      <c r="C68" s="125" t="s">
        <v>248</v>
      </c>
      <c r="D68" s="125" t="s">
        <v>249</v>
      </c>
      <c r="E68" s="125" t="s">
        <v>56</v>
      </c>
      <c r="F68" s="125" t="s">
        <v>57</v>
      </c>
      <c r="G68" s="125" t="s">
        <v>58</v>
      </c>
      <c r="H68" s="125" t="s">
        <v>59</v>
      </c>
      <c r="I68" s="125" t="s">
        <v>60</v>
      </c>
      <c r="J68" s="125" t="s">
        <v>61</v>
      </c>
      <c r="K68" s="125" t="s">
        <v>62</v>
      </c>
      <c r="L68" s="125" t="s">
        <v>63</v>
      </c>
      <c r="M68" s="125" t="s">
        <v>64</v>
      </c>
      <c r="N68" s="125" t="s">
        <v>65</v>
      </c>
      <c r="O68" s="125" t="s">
        <v>66</v>
      </c>
      <c r="P68" s="125" t="s">
        <v>67</v>
      </c>
      <c r="Q68" s="125" t="s">
        <v>68</v>
      </c>
      <c r="R68" s="126" t="s">
        <v>69</v>
      </c>
      <c r="S68" s="126" t="s">
        <v>222</v>
      </c>
      <c r="T68" s="139" t="s">
        <v>4</v>
      </c>
      <c r="U68" s="21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67</v>
      </c>
      <c r="B69" s="11" t="str">
        <f>+B38</f>
        <v>Colmena Golden Cross</v>
      </c>
      <c r="C69" s="26">
        <f aca="true" t="shared" si="14" ref="C69:S69">C7+C38</f>
        <v>53158</v>
      </c>
      <c r="D69" s="26">
        <f t="shared" si="14"/>
        <v>16495</v>
      </c>
      <c r="E69" s="26">
        <f t="shared" si="14"/>
        <v>16849</v>
      </c>
      <c r="F69" s="26">
        <f t="shared" si="14"/>
        <v>22781</v>
      </c>
      <c r="G69" s="26">
        <f t="shared" si="14"/>
        <v>23903</v>
      </c>
      <c r="H69" s="26">
        <f t="shared" si="14"/>
        <v>21590</v>
      </c>
      <c r="I69" s="26">
        <f t="shared" si="14"/>
        <v>16317</v>
      </c>
      <c r="J69" s="26">
        <f t="shared" si="14"/>
        <v>13945</v>
      </c>
      <c r="K69" s="26">
        <f t="shared" si="14"/>
        <v>11737</v>
      </c>
      <c r="L69" s="26">
        <f t="shared" si="14"/>
        <v>8946</v>
      </c>
      <c r="M69" s="26">
        <f t="shared" si="14"/>
        <v>6833</v>
      </c>
      <c r="N69" s="26">
        <f t="shared" si="14"/>
        <v>4191</v>
      </c>
      <c r="O69" s="26">
        <f t="shared" si="14"/>
        <v>2264</v>
      </c>
      <c r="P69" s="26">
        <f t="shared" si="14"/>
        <v>1270</v>
      </c>
      <c r="Q69" s="26">
        <f t="shared" si="14"/>
        <v>697</v>
      </c>
      <c r="R69" s="26">
        <f t="shared" si="14"/>
        <v>301</v>
      </c>
      <c r="S69" s="26">
        <f t="shared" si="14"/>
        <v>0</v>
      </c>
      <c r="T69" s="26">
        <f aca="true" t="shared" si="15" ref="T69:T75">SUM(C69:S69)</f>
        <v>221277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78</v>
      </c>
      <c r="B70" s="11" t="str">
        <f aca="true" t="shared" si="16" ref="B70:B75">+B39</f>
        <v>Isapre Cruz Blanca S.A.</v>
      </c>
      <c r="C70" s="26">
        <f aca="true" t="shared" si="17" ref="C70:S70">C8+C39</f>
        <v>62218</v>
      </c>
      <c r="D70" s="26">
        <f t="shared" si="17"/>
        <v>22233</v>
      </c>
      <c r="E70" s="26">
        <f t="shared" si="17"/>
        <v>23258</v>
      </c>
      <c r="F70" s="26">
        <f t="shared" si="17"/>
        <v>26522</v>
      </c>
      <c r="G70" s="26">
        <f t="shared" si="17"/>
        <v>26953</v>
      </c>
      <c r="H70" s="26">
        <f t="shared" si="17"/>
        <v>25948</v>
      </c>
      <c r="I70" s="26">
        <f t="shared" si="17"/>
        <v>21888</v>
      </c>
      <c r="J70" s="26">
        <f t="shared" si="17"/>
        <v>19654</v>
      </c>
      <c r="K70" s="26">
        <f t="shared" si="17"/>
        <v>15652</v>
      </c>
      <c r="L70" s="26">
        <f t="shared" si="17"/>
        <v>11570</v>
      </c>
      <c r="M70" s="26">
        <f t="shared" si="17"/>
        <v>8308</v>
      </c>
      <c r="N70" s="26">
        <f t="shared" si="17"/>
        <v>4353</v>
      </c>
      <c r="O70" s="26">
        <f t="shared" si="17"/>
        <v>1969</v>
      </c>
      <c r="P70" s="26">
        <f t="shared" si="17"/>
        <v>1244</v>
      </c>
      <c r="Q70" s="26">
        <f t="shared" si="17"/>
        <v>619</v>
      </c>
      <c r="R70" s="26">
        <f t="shared" si="17"/>
        <v>274</v>
      </c>
      <c r="S70" s="26">
        <f t="shared" si="17"/>
        <v>0</v>
      </c>
      <c r="T70" s="26">
        <f t="shared" si="15"/>
        <v>272663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80</v>
      </c>
      <c r="B71" s="11" t="str">
        <f t="shared" si="16"/>
        <v>Vida Tres</v>
      </c>
      <c r="C71" s="26">
        <f aca="true" t="shared" si="18" ref="C71:S71">C9+C40</f>
        <v>15708</v>
      </c>
      <c r="D71" s="26">
        <f t="shared" si="18"/>
        <v>5205</v>
      </c>
      <c r="E71" s="26">
        <f t="shared" si="18"/>
        <v>4985</v>
      </c>
      <c r="F71" s="26">
        <f t="shared" si="18"/>
        <v>5597</v>
      </c>
      <c r="G71" s="26">
        <f t="shared" si="18"/>
        <v>6188</v>
      </c>
      <c r="H71" s="26">
        <f t="shared" si="18"/>
        <v>6784</v>
      </c>
      <c r="I71" s="26">
        <f t="shared" si="18"/>
        <v>5932</v>
      </c>
      <c r="J71" s="26">
        <f t="shared" si="18"/>
        <v>5102</v>
      </c>
      <c r="K71" s="26">
        <f t="shared" si="18"/>
        <v>4027</v>
      </c>
      <c r="L71" s="26">
        <f t="shared" si="18"/>
        <v>2996</v>
      </c>
      <c r="M71" s="26">
        <f t="shared" si="18"/>
        <v>2625</v>
      </c>
      <c r="N71" s="26">
        <f t="shared" si="18"/>
        <v>1666</v>
      </c>
      <c r="O71" s="26">
        <f t="shared" si="18"/>
        <v>951</v>
      </c>
      <c r="P71" s="26">
        <f t="shared" si="18"/>
        <v>656</v>
      </c>
      <c r="Q71" s="26">
        <f t="shared" si="18"/>
        <v>368</v>
      </c>
      <c r="R71" s="26">
        <f t="shared" si="18"/>
        <v>162</v>
      </c>
      <c r="S71" s="26">
        <f t="shared" si="18"/>
        <v>0</v>
      </c>
      <c r="T71" s="26">
        <f t="shared" si="15"/>
        <v>68952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81</v>
      </c>
      <c r="B72" s="11" t="str">
        <f t="shared" si="16"/>
        <v>Ferrosalud</v>
      </c>
      <c r="C72" s="26">
        <f aca="true" t="shared" si="19" ref="C72:S72">C10+C41</f>
        <v>1921</v>
      </c>
      <c r="D72" s="26">
        <f t="shared" si="19"/>
        <v>1020</v>
      </c>
      <c r="E72" s="26">
        <f t="shared" si="19"/>
        <v>2122</v>
      </c>
      <c r="F72" s="26">
        <f t="shared" si="19"/>
        <v>1317</v>
      </c>
      <c r="G72" s="26">
        <f t="shared" si="19"/>
        <v>1060</v>
      </c>
      <c r="H72" s="26">
        <f t="shared" si="19"/>
        <v>959</v>
      </c>
      <c r="I72" s="26">
        <f t="shared" si="19"/>
        <v>921</v>
      </c>
      <c r="J72" s="26">
        <f t="shared" si="19"/>
        <v>870</v>
      </c>
      <c r="K72" s="26">
        <f t="shared" si="19"/>
        <v>599</v>
      </c>
      <c r="L72" s="26">
        <f t="shared" si="19"/>
        <v>446</v>
      </c>
      <c r="M72" s="26">
        <f t="shared" si="19"/>
        <v>451</v>
      </c>
      <c r="N72" s="26">
        <f t="shared" si="19"/>
        <v>212</v>
      </c>
      <c r="O72" s="26">
        <f t="shared" si="19"/>
        <v>115</v>
      </c>
      <c r="P72" s="26">
        <f t="shared" si="19"/>
        <v>56</v>
      </c>
      <c r="Q72" s="26">
        <f t="shared" si="19"/>
        <v>12</v>
      </c>
      <c r="R72" s="26">
        <f t="shared" si="19"/>
        <v>3</v>
      </c>
      <c r="S72" s="26">
        <f t="shared" si="19"/>
        <v>0</v>
      </c>
      <c r="T72" s="26">
        <f>SUM(C72:S72)</f>
        <v>12084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88</v>
      </c>
      <c r="B73" s="11" t="str">
        <f t="shared" si="16"/>
        <v>Mas Vida</v>
      </c>
      <c r="C73" s="26">
        <f aca="true" t="shared" si="20" ref="C73:S73">C11+C42</f>
        <v>48063</v>
      </c>
      <c r="D73" s="26">
        <f t="shared" si="20"/>
        <v>13026</v>
      </c>
      <c r="E73" s="26">
        <f t="shared" si="20"/>
        <v>10791</v>
      </c>
      <c r="F73" s="26">
        <f t="shared" si="20"/>
        <v>15971</v>
      </c>
      <c r="G73" s="26">
        <f t="shared" si="20"/>
        <v>20759</v>
      </c>
      <c r="H73" s="26">
        <f t="shared" si="20"/>
        <v>20517</v>
      </c>
      <c r="I73" s="26">
        <f t="shared" si="20"/>
        <v>15529</v>
      </c>
      <c r="J73" s="26">
        <f t="shared" si="20"/>
        <v>11920</v>
      </c>
      <c r="K73" s="26">
        <f t="shared" si="20"/>
        <v>8128</v>
      </c>
      <c r="L73" s="26">
        <f t="shared" si="20"/>
        <v>4561</v>
      </c>
      <c r="M73" s="26">
        <f t="shared" si="20"/>
        <v>1858</v>
      </c>
      <c r="N73" s="26">
        <f t="shared" si="20"/>
        <v>933</v>
      </c>
      <c r="O73" s="26">
        <f t="shared" si="20"/>
        <v>462</v>
      </c>
      <c r="P73" s="26">
        <f t="shared" si="20"/>
        <v>277</v>
      </c>
      <c r="Q73" s="26">
        <f t="shared" si="20"/>
        <v>169</v>
      </c>
      <c r="R73" s="26">
        <f t="shared" si="20"/>
        <v>86</v>
      </c>
      <c r="S73" s="26">
        <f t="shared" si="20"/>
        <v>0</v>
      </c>
      <c r="T73" s="26">
        <f t="shared" si="15"/>
        <v>173050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99</v>
      </c>
      <c r="B74" s="11" t="str">
        <f t="shared" si="16"/>
        <v>Isapre Banmédica</v>
      </c>
      <c r="C74" s="26">
        <f aca="true" t="shared" si="21" ref="C74:S74">C12+C43</f>
        <v>67822</v>
      </c>
      <c r="D74" s="26">
        <f t="shared" si="21"/>
        <v>24980</v>
      </c>
      <c r="E74" s="26">
        <f t="shared" si="21"/>
        <v>29302</v>
      </c>
      <c r="F74" s="26">
        <f t="shared" si="21"/>
        <v>33958</v>
      </c>
      <c r="G74" s="26">
        <f t="shared" si="21"/>
        <v>31252</v>
      </c>
      <c r="H74" s="26">
        <f t="shared" si="21"/>
        <v>29176</v>
      </c>
      <c r="I74" s="26">
        <f t="shared" si="21"/>
        <v>25049</v>
      </c>
      <c r="J74" s="26">
        <f t="shared" si="21"/>
        <v>22533</v>
      </c>
      <c r="K74" s="26">
        <f t="shared" si="21"/>
        <v>17234</v>
      </c>
      <c r="L74" s="26">
        <f t="shared" si="21"/>
        <v>12464</v>
      </c>
      <c r="M74" s="26">
        <f t="shared" si="21"/>
        <v>9305</v>
      </c>
      <c r="N74" s="26">
        <f t="shared" si="21"/>
        <v>5284</v>
      </c>
      <c r="O74" s="26">
        <f t="shared" si="21"/>
        <v>2696</v>
      </c>
      <c r="P74" s="26">
        <f t="shared" si="21"/>
        <v>1813</v>
      </c>
      <c r="Q74" s="26">
        <f t="shared" si="21"/>
        <v>1117</v>
      </c>
      <c r="R74" s="26">
        <f t="shared" si="21"/>
        <v>638</v>
      </c>
      <c r="S74" s="26">
        <f t="shared" si="21"/>
        <v>0</v>
      </c>
      <c r="T74" s="26">
        <f t="shared" si="15"/>
        <v>314623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107</v>
      </c>
      <c r="B75" s="11" t="str">
        <f t="shared" si="16"/>
        <v>Consalud S.A.</v>
      </c>
      <c r="C75" s="26">
        <f aca="true" t="shared" si="22" ref="C75:S75">C13+C44</f>
        <v>65992</v>
      </c>
      <c r="D75" s="26">
        <f t="shared" si="22"/>
        <v>29117</v>
      </c>
      <c r="E75" s="26">
        <f t="shared" si="22"/>
        <v>43893</v>
      </c>
      <c r="F75" s="26">
        <f t="shared" si="22"/>
        <v>38634</v>
      </c>
      <c r="G75" s="26">
        <f t="shared" si="22"/>
        <v>30214</v>
      </c>
      <c r="H75" s="26">
        <f t="shared" si="22"/>
        <v>29109</v>
      </c>
      <c r="I75" s="26">
        <f t="shared" si="22"/>
        <v>26661</v>
      </c>
      <c r="J75" s="26">
        <f t="shared" si="22"/>
        <v>26058</v>
      </c>
      <c r="K75" s="26">
        <f t="shared" si="22"/>
        <v>20665</v>
      </c>
      <c r="L75" s="26">
        <f t="shared" si="22"/>
        <v>15595</v>
      </c>
      <c r="M75" s="26">
        <f t="shared" si="22"/>
        <v>10014</v>
      </c>
      <c r="N75" s="26">
        <f t="shared" si="22"/>
        <v>5099</v>
      </c>
      <c r="O75" s="26">
        <f t="shared" si="22"/>
        <v>2776</v>
      </c>
      <c r="P75" s="26">
        <f t="shared" si="22"/>
        <v>2049</v>
      </c>
      <c r="Q75" s="26">
        <f t="shared" si="22"/>
        <v>964</v>
      </c>
      <c r="R75" s="26">
        <f t="shared" si="22"/>
        <v>485</v>
      </c>
      <c r="S75" s="26">
        <f t="shared" si="22"/>
        <v>0</v>
      </c>
      <c r="T75" s="26">
        <f t="shared" si="15"/>
        <v>347325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11" t="s">
        <v>45</v>
      </c>
      <c r="C77" s="26">
        <f aca="true" t="shared" si="23" ref="C77:T77">SUM(C69:C76)</f>
        <v>314882</v>
      </c>
      <c r="D77" s="26">
        <f t="shared" si="23"/>
        <v>112076</v>
      </c>
      <c r="E77" s="26">
        <f t="shared" si="23"/>
        <v>131200</v>
      </c>
      <c r="F77" s="26">
        <f t="shared" si="23"/>
        <v>144780</v>
      </c>
      <c r="G77" s="26">
        <f t="shared" si="23"/>
        <v>140329</v>
      </c>
      <c r="H77" s="26">
        <f t="shared" si="23"/>
        <v>134083</v>
      </c>
      <c r="I77" s="26">
        <f t="shared" si="23"/>
        <v>112297</v>
      </c>
      <c r="J77" s="26">
        <f t="shared" si="23"/>
        <v>100082</v>
      </c>
      <c r="K77" s="26">
        <f t="shared" si="23"/>
        <v>78042</v>
      </c>
      <c r="L77" s="26">
        <f t="shared" si="23"/>
        <v>56578</v>
      </c>
      <c r="M77" s="26">
        <f t="shared" si="23"/>
        <v>39394</v>
      </c>
      <c r="N77" s="26">
        <f t="shared" si="23"/>
        <v>21738</v>
      </c>
      <c r="O77" s="26">
        <f t="shared" si="23"/>
        <v>11233</v>
      </c>
      <c r="P77" s="26">
        <f t="shared" si="23"/>
        <v>7365</v>
      </c>
      <c r="Q77" s="26">
        <f t="shared" si="23"/>
        <v>3946</v>
      </c>
      <c r="R77" s="26">
        <f t="shared" si="23"/>
        <v>1949</v>
      </c>
      <c r="S77" s="26">
        <f t="shared" si="23"/>
        <v>0</v>
      </c>
      <c r="T77" s="26">
        <f t="shared" si="23"/>
        <v>1409974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62</v>
      </c>
      <c r="B79" s="11" t="str">
        <f aca="true" t="shared" si="24" ref="B79:B84">+B48</f>
        <v>San Lorenzo</v>
      </c>
      <c r="C79" s="26">
        <f aca="true" t="shared" si="25" ref="C79:S79">C17+C48</f>
        <v>433</v>
      </c>
      <c r="D79" s="26">
        <f t="shared" si="25"/>
        <v>221</v>
      </c>
      <c r="E79" s="26">
        <f t="shared" si="25"/>
        <v>256</v>
      </c>
      <c r="F79" s="26">
        <f t="shared" si="25"/>
        <v>29</v>
      </c>
      <c r="G79" s="26">
        <f t="shared" si="25"/>
        <v>80</v>
      </c>
      <c r="H79" s="26">
        <f t="shared" si="25"/>
        <v>116</v>
      </c>
      <c r="I79" s="26">
        <f t="shared" si="25"/>
        <v>88</v>
      </c>
      <c r="J79" s="26">
        <f t="shared" si="25"/>
        <v>160</v>
      </c>
      <c r="K79" s="26">
        <f t="shared" si="25"/>
        <v>336</v>
      </c>
      <c r="L79" s="26">
        <f t="shared" si="25"/>
        <v>360</v>
      </c>
      <c r="M79" s="26">
        <f t="shared" si="25"/>
        <v>176</v>
      </c>
      <c r="N79" s="26">
        <f t="shared" si="25"/>
        <v>47</v>
      </c>
      <c r="O79" s="26">
        <f t="shared" si="25"/>
        <v>20</v>
      </c>
      <c r="P79" s="26">
        <f t="shared" si="25"/>
        <v>6</v>
      </c>
      <c r="Q79" s="26">
        <f t="shared" si="25"/>
        <v>5</v>
      </c>
      <c r="R79" s="26">
        <f t="shared" si="25"/>
        <v>5</v>
      </c>
      <c r="S79" s="26">
        <f t="shared" si="25"/>
        <v>0</v>
      </c>
      <c r="T79" s="26">
        <f aca="true" t="shared" si="26" ref="T79:T84">SUM(C79:S79)</f>
        <v>2338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63</v>
      </c>
      <c r="B80" s="11" t="str">
        <f t="shared" si="24"/>
        <v>Fusat Ltda.</v>
      </c>
      <c r="C80" s="26">
        <f aca="true" t="shared" si="27" ref="C80:S80">C18+C49</f>
        <v>3321</v>
      </c>
      <c r="D80" s="26">
        <f t="shared" si="27"/>
        <v>1522</v>
      </c>
      <c r="E80" s="26">
        <f t="shared" si="27"/>
        <v>1328</v>
      </c>
      <c r="F80" s="26">
        <f t="shared" si="27"/>
        <v>873</v>
      </c>
      <c r="G80" s="26">
        <f t="shared" si="27"/>
        <v>978</v>
      </c>
      <c r="H80" s="26">
        <f t="shared" si="27"/>
        <v>897</v>
      </c>
      <c r="I80" s="26">
        <f t="shared" si="27"/>
        <v>838</v>
      </c>
      <c r="J80" s="26">
        <f t="shared" si="27"/>
        <v>981</v>
      </c>
      <c r="K80" s="26">
        <f t="shared" si="27"/>
        <v>1027</v>
      </c>
      <c r="L80" s="26">
        <f t="shared" si="27"/>
        <v>1734</v>
      </c>
      <c r="M80" s="26">
        <f t="shared" si="27"/>
        <v>1676</v>
      </c>
      <c r="N80" s="26">
        <f t="shared" si="27"/>
        <v>1110</v>
      </c>
      <c r="O80" s="26">
        <f t="shared" si="27"/>
        <v>533</v>
      </c>
      <c r="P80" s="26">
        <f t="shared" si="27"/>
        <v>226</v>
      </c>
      <c r="Q80" s="26">
        <f t="shared" si="27"/>
        <v>71</v>
      </c>
      <c r="R80" s="26">
        <f t="shared" si="27"/>
        <v>32</v>
      </c>
      <c r="S80" s="26">
        <f t="shared" si="27"/>
        <v>0</v>
      </c>
      <c r="T80" s="26">
        <f t="shared" si="26"/>
        <v>17147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65</v>
      </c>
      <c r="B81" s="11" t="str">
        <f t="shared" si="24"/>
        <v>Chuquicamata</v>
      </c>
      <c r="C81" s="26">
        <f aca="true" t="shared" si="28" ref="C81:S81">C19+C50</f>
        <v>4443</v>
      </c>
      <c r="D81" s="26">
        <f t="shared" si="28"/>
        <v>2334</v>
      </c>
      <c r="E81" s="26">
        <f t="shared" si="28"/>
        <v>1665</v>
      </c>
      <c r="F81" s="26">
        <f t="shared" si="28"/>
        <v>656</v>
      </c>
      <c r="G81" s="26">
        <f t="shared" si="28"/>
        <v>769</v>
      </c>
      <c r="H81" s="26">
        <f t="shared" si="28"/>
        <v>892</v>
      </c>
      <c r="I81" s="26">
        <f t="shared" si="28"/>
        <v>1226</v>
      </c>
      <c r="J81" s="26">
        <f t="shared" si="28"/>
        <v>1734</v>
      </c>
      <c r="K81" s="26">
        <f t="shared" si="28"/>
        <v>1618</v>
      </c>
      <c r="L81" s="26">
        <f t="shared" si="28"/>
        <v>1513</v>
      </c>
      <c r="M81" s="26">
        <f t="shared" si="28"/>
        <v>1130</v>
      </c>
      <c r="N81" s="26">
        <f t="shared" si="28"/>
        <v>555</v>
      </c>
      <c r="O81" s="26">
        <f t="shared" si="28"/>
        <v>164</v>
      </c>
      <c r="P81" s="26">
        <f t="shared" si="28"/>
        <v>63</v>
      </c>
      <c r="Q81" s="26">
        <f t="shared" si="28"/>
        <v>40</v>
      </c>
      <c r="R81" s="26">
        <f t="shared" si="28"/>
        <v>28</v>
      </c>
      <c r="S81" s="26">
        <f t="shared" si="28"/>
        <v>0</v>
      </c>
      <c r="T81" s="26">
        <f t="shared" si="26"/>
        <v>18830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68</v>
      </c>
      <c r="B82" s="11" t="str">
        <f t="shared" si="24"/>
        <v>Río Blanco</v>
      </c>
      <c r="C82" s="26">
        <f aca="true" t="shared" si="29" ref="C82:S82">C20+C51</f>
        <v>836</v>
      </c>
      <c r="D82" s="26">
        <f t="shared" si="29"/>
        <v>366</v>
      </c>
      <c r="E82" s="26">
        <f t="shared" si="29"/>
        <v>239</v>
      </c>
      <c r="F82" s="26">
        <f t="shared" si="29"/>
        <v>72</v>
      </c>
      <c r="G82" s="26">
        <f t="shared" si="29"/>
        <v>179</v>
      </c>
      <c r="H82" s="26">
        <f t="shared" si="29"/>
        <v>233</v>
      </c>
      <c r="I82" s="26">
        <f t="shared" si="29"/>
        <v>259</v>
      </c>
      <c r="J82" s="26">
        <f t="shared" si="29"/>
        <v>240</v>
      </c>
      <c r="K82" s="26">
        <f t="shared" si="29"/>
        <v>208</v>
      </c>
      <c r="L82" s="26">
        <f t="shared" si="29"/>
        <v>280</v>
      </c>
      <c r="M82" s="26">
        <f t="shared" si="29"/>
        <v>247</v>
      </c>
      <c r="N82" s="26">
        <f t="shared" si="29"/>
        <v>124</v>
      </c>
      <c r="O82" s="26">
        <f t="shared" si="29"/>
        <v>31</v>
      </c>
      <c r="P82" s="26">
        <f t="shared" si="29"/>
        <v>15</v>
      </c>
      <c r="Q82" s="26">
        <f t="shared" si="29"/>
        <v>5</v>
      </c>
      <c r="R82" s="26">
        <f t="shared" si="29"/>
        <v>6</v>
      </c>
      <c r="S82" s="26">
        <f t="shared" si="29"/>
        <v>0</v>
      </c>
      <c r="T82" s="26">
        <f t="shared" si="26"/>
        <v>3340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76</v>
      </c>
      <c r="B83" s="11" t="str">
        <f t="shared" si="24"/>
        <v>Isapre Fundación</v>
      </c>
      <c r="C83" s="26">
        <f aca="true" t="shared" si="30" ref="C83:S83">C21+C52</f>
        <v>2472</v>
      </c>
      <c r="D83" s="26">
        <f t="shared" si="30"/>
        <v>1012</v>
      </c>
      <c r="E83" s="26">
        <f t="shared" si="30"/>
        <v>916</v>
      </c>
      <c r="F83" s="26">
        <f t="shared" si="30"/>
        <v>555</v>
      </c>
      <c r="G83" s="26">
        <f t="shared" si="30"/>
        <v>510</v>
      </c>
      <c r="H83" s="26">
        <f t="shared" si="30"/>
        <v>537</v>
      </c>
      <c r="I83" s="26">
        <f t="shared" si="30"/>
        <v>646</v>
      </c>
      <c r="J83" s="26">
        <f t="shared" si="30"/>
        <v>614</v>
      </c>
      <c r="K83" s="26">
        <f t="shared" si="30"/>
        <v>537</v>
      </c>
      <c r="L83" s="26">
        <f t="shared" si="30"/>
        <v>656</v>
      </c>
      <c r="M83" s="26">
        <f t="shared" si="30"/>
        <v>1055</v>
      </c>
      <c r="N83" s="26">
        <f t="shared" si="30"/>
        <v>873</v>
      </c>
      <c r="O83" s="26">
        <f t="shared" si="30"/>
        <v>406</v>
      </c>
      <c r="P83" s="26">
        <f t="shared" si="30"/>
        <v>409</v>
      </c>
      <c r="Q83" s="26">
        <f t="shared" si="30"/>
        <v>422</v>
      </c>
      <c r="R83" s="26">
        <f t="shared" si="30"/>
        <v>335</v>
      </c>
      <c r="S83" s="26">
        <f t="shared" si="30"/>
        <v>0</v>
      </c>
      <c r="T83" s="26">
        <f t="shared" si="26"/>
        <v>11955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94</v>
      </c>
      <c r="B84" s="11" t="str">
        <f t="shared" si="24"/>
        <v>Cruz del Norte</v>
      </c>
      <c r="C84" s="26">
        <f aca="true" t="shared" si="31" ref="C84:S84">C22+C53</f>
        <v>566</v>
      </c>
      <c r="D84" s="26">
        <f t="shared" si="31"/>
        <v>231</v>
      </c>
      <c r="E84" s="26">
        <f t="shared" si="31"/>
        <v>95</v>
      </c>
      <c r="F84" s="26">
        <f t="shared" si="31"/>
        <v>73</v>
      </c>
      <c r="G84" s="26">
        <f t="shared" si="31"/>
        <v>115</v>
      </c>
      <c r="H84" s="26">
        <f t="shared" si="31"/>
        <v>158</v>
      </c>
      <c r="I84" s="26">
        <f t="shared" si="31"/>
        <v>169</v>
      </c>
      <c r="J84" s="26">
        <f t="shared" si="31"/>
        <v>216</v>
      </c>
      <c r="K84" s="26">
        <f t="shared" si="31"/>
        <v>204</v>
      </c>
      <c r="L84" s="26">
        <f t="shared" si="31"/>
        <v>172</v>
      </c>
      <c r="M84" s="26">
        <f t="shared" si="31"/>
        <v>82</v>
      </c>
      <c r="N84" s="26">
        <f t="shared" si="31"/>
        <v>30</v>
      </c>
      <c r="O84" s="26">
        <f t="shared" si="31"/>
        <v>10</v>
      </c>
      <c r="P84" s="26">
        <f t="shared" si="31"/>
        <v>4</v>
      </c>
      <c r="Q84" s="26">
        <f t="shared" si="31"/>
        <v>2</v>
      </c>
      <c r="R84" s="26">
        <f t="shared" si="31"/>
        <v>0</v>
      </c>
      <c r="S84" s="26">
        <f t="shared" si="31"/>
        <v>0</v>
      </c>
      <c r="T84" s="26">
        <f t="shared" si="26"/>
        <v>2127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11"/>
      <c r="B86" s="11" t="s">
        <v>51</v>
      </c>
      <c r="C86" s="26">
        <f aca="true" t="shared" si="32" ref="C86:T86">SUM(C79:C84)</f>
        <v>12071</v>
      </c>
      <c r="D86" s="26">
        <f>SUM(D79:D84)</f>
        <v>5686</v>
      </c>
      <c r="E86" s="26">
        <f t="shared" si="32"/>
        <v>4499</v>
      </c>
      <c r="F86" s="26">
        <f t="shared" si="32"/>
        <v>2258</v>
      </c>
      <c r="G86" s="26">
        <f t="shared" si="32"/>
        <v>2631</v>
      </c>
      <c r="H86" s="26">
        <f t="shared" si="32"/>
        <v>2833</v>
      </c>
      <c r="I86" s="26">
        <f t="shared" si="32"/>
        <v>3226</v>
      </c>
      <c r="J86" s="26">
        <f t="shared" si="32"/>
        <v>3945</v>
      </c>
      <c r="K86" s="26">
        <f t="shared" si="32"/>
        <v>3930</v>
      </c>
      <c r="L86" s="26">
        <f t="shared" si="32"/>
        <v>4715</v>
      </c>
      <c r="M86" s="26">
        <f t="shared" si="32"/>
        <v>4366</v>
      </c>
      <c r="N86" s="26">
        <f t="shared" si="32"/>
        <v>2739</v>
      </c>
      <c r="O86" s="26">
        <f t="shared" si="32"/>
        <v>1164</v>
      </c>
      <c r="P86" s="26">
        <f t="shared" si="32"/>
        <v>723</v>
      </c>
      <c r="Q86" s="26">
        <f t="shared" si="32"/>
        <v>545</v>
      </c>
      <c r="R86" s="26">
        <f t="shared" si="32"/>
        <v>406</v>
      </c>
      <c r="S86" s="26">
        <f t="shared" si="32"/>
        <v>0</v>
      </c>
      <c r="T86" s="26">
        <f t="shared" si="32"/>
        <v>55737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5"/>
      <c r="B88" s="15" t="s">
        <v>52</v>
      </c>
      <c r="C88" s="26">
        <f aca="true" t="shared" si="33" ref="C88:T88">C77+C86</f>
        <v>326953</v>
      </c>
      <c r="D88" s="26">
        <f>D77+D86</f>
        <v>117762</v>
      </c>
      <c r="E88" s="26">
        <f t="shared" si="33"/>
        <v>135699</v>
      </c>
      <c r="F88" s="26">
        <f t="shared" si="33"/>
        <v>147038</v>
      </c>
      <c r="G88" s="26">
        <f t="shared" si="33"/>
        <v>142960</v>
      </c>
      <c r="H88" s="26">
        <f t="shared" si="33"/>
        <v>136916</v>
      </c>
      <c r="I88" s="26">
        <f t="shared" si="33"/>
        <v>115523</v>
      </c>
      <c r="J88" s="26">
        <f t="shared" si="33"/>
        <v>104027</v>
      </c>
      <c r="K88" s="26">
        <f t="shared" si="33"/>
        <v>81972</v>
      </c>
      <c r="L88" s="26">
        <f t="shared" si="33"/>
        <v>61293</v>
      </c>
      <c r="M88" s="26">
        <f t="shared" si="33"/>
        <v>43760</v>
      </c>
      <c r="N88" s="26">
        <f t="shared" si="33"/>
        <v>24477</v>
      </c>
      <c r="O88" s="26">
        <f t="shared" si="33"/>
        <v>12397</v>
      </c>
      <c r="P88" s="26">
        <f t="shared" si="33"/>
        <v>8088</v>
      </c>
      <c r="Q88" s="26">
        <f t="shared" si="33"/>
        <v>4491</v>
      </c>
      <c r="R88" s="26">
        <f t="shared" si="33"/>
        <v>2355</v>
      </c>
      <c r="S88" s="26">
        <f t="shared" si="33"/>
        <v>0</v>
      </c>
      <c r="T88" s="26">
        <f t="shared" si="33"/>
        <v>1465711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2" thickBot="1">
      <c r="A90" s="27"/>
      <c r="B90" s="27" t="s">
        <v>53</v>
      </c>
      <c r="C90" s="51">
        <f aca="true" t="shared" si="34" ref="C90:S90">(C88/$T88)</f>
        <v>0.22306784898250748</v>
      </c>
      <c r="D90" s="51">
        <f>(D88/$T88)</f>
        <v>0.08034462455422658</v>
      </c>
      <c r="E90" s="51">
        <f t="shared" si="34"/>
        <v>0.0925823712860175</v>
      </c>
      <c r="F90" s="51">
        <f t="shared" si="34"/>
        <v>0.10031854847237962</v>
      </c>
      <c r="G90" s="51">
        <f t="shared" si="34"/>
        <v>0.09753628102675084</v>
      </c>
      <c r="H90" s="51">
        <f t="shared" si="34"/>
        <v>0.09341268503818283</v>
      </c>
      <c r="I90" s="51">
        <f t="shared" si="34"/>
        <v>0.07881703828380902</v>
      </c>
      <c r="J90" s="51">
        <f t="shared" si="34"/>
        <v>0.07097374584757841</v>
      </c>
      <c r="K90" s="51">
        <f t="shared" si="34"/>
        <v>0.05592644116063808</v>
      </c>
      <c r="L90" s="51">
        <f t="shared" si="34"/>
        <v>0.04181793000120761</v>
      </c>
      <c r="M90" s="51">
        <f t="shared" si="34"/>
        <v>0.029855817415575102</v>
      </c>
      <c r="N90" s="51">
        <f t="shared" si="34"/>
        <v>0.016699745038414805</v>
      </c>
      <c r="O90" s="51">
        <f t="shared" si="34"/>
        <v>0.00845801116318292</v>
      </c>
      <c r="P90" s="51">
        <f t="shared" si="34"/>
        <v>0.0055181410250724735</v>
      </c>
      <c r="Q90" s="51">
        <f t="shared" si="34"/>
        <v>0.003064041956429337</v>
      </c>
      <c r="R90" s="51">
        <f t="shared" si="34"/>
        <v>0.0016067287480274078</v>
      </c>
      <c r="S90" s="51">
        <f t="shared" si="34"/>
        <v>0</v>
      </c>
      <c r="T90" s="51">
        <f>SUM(C90:R90)</f>
        <v>0.9999999999999997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2:256" ht="11.25">
      <c r="B91" s="11" t="str">
        <f>+B29</f>
        <v>Fuente: Superintendencia de Salud, Archivo Maestro de Beneficiarios.</v>
      </c>
      <c r="C91" s="4"/>
      <c r="D91" s="4"/>
      <c r="E91" s="4"/>
      <c r="F91" s="4"/>
      <c r="G91" s="4"/>
      <c r="H91" s="4"/>
      <c r="I91" s="4"/>
      <c r="J91" s="4"/>
      <c r="K91" s="4"/>
      <c r="L91" s="11" t="s">
        <v>1</v>
      </c>
      <c r="M91" s="11" t="s">
        <v>1</v>
      </c>
      <c r="N91" s="11" t="s">
        <v>1</v>
      </c>
      <c r="O91" s="11" t="s">
        <v>1</v>
      </c>
      <c r="P91" s="4"/>
      <c r="Q91" s="4"/>
      <c r="R91" s="11" t="s">
        <v>1</v>
      </c>
      <c r="S91" s="11"/>
      <c r="T91" s="11" t="s">
        <v>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+B30</f>
        <v>(*) Son aquellos datos que no presentan información en el campo edad.</v>
      </c>
      <c r="C92" s="4"/>
      <c r="D92" s="4"/>
      <c r="E92" s="4"/>
      <c r="F92" s="4"/>
      <c r="G92" s="4"/>
      <c r="H92" s="4"/>
      <c r="I92" s="4"/>
      <c r="J92" s="4"/>
      <c r="K92" s="4"/>
      <c r="L92" s="11" t="s">
        <v>1</v>
      </c>
      <c r="M92" s="11" t="s">
        <v>1</v>
      </c>
      <c r="N92" s="11" t="s">
        <v>1</v>
      </c>
      <c r="O92" s="11" t="s">
        <v>1</v>
      </c>
      <c r="P92" s="4"/>
      <c r="Q92" s="4"/>
      <c r="R92" s="11" t="s">
        <v>1</v>
      </c>
      <c r="S92" s="11"/>
      <c r="T92" s="11" t="s">
        <v>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2:256" ht="11.25">
      <c r="B93" s="11"/>
      <c r="C93" s="4"/>
      <c r="D93" s="4"/>
      <c r="E93" s="4"/>
      <c r="F93" s="4"/>
      <c r="G93" s="4"/>
      <c r="H93" s="4"/>
      <c r="I93" s="4"/>
      <c r="J93" s="4"/>
      <c r="K93" s="4"/>
      <c r="L93" s="11"/>
      <c r="M93" s="11"/>
      <c r="N93" s="11"/>
      <c r="O93" s="11"/>
      <c r="P93" s="4"/>
      <c r="Q93" s="4"/>
      <c r="R93" s="11"/>
      <c r="S93" s="11"/>
      <c r="T93" s="1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0" ht="15">
      <c r="A94" s="153" t="s">
        <v>231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sheetProtection/>
  <mergeCells count="13">
    <mergeCell ref="B34:T34"/>
    <mergeCell ref="A1:T1"/>
    <mergeCell ref="A32:T32"/>
    <mergeCell ref="B2:T2"/>
    <mergeCell ref="B3:T3"/>
    <mergeCell ref="C5:R5"/>
    <mergeCell ref="B33:T33"/>
    <mergeCell ref="A63:T63"/>
    <mergeCell ref="B64:T64"/>
    <mergeCell ref="B65:T65"/>
    <mergeCell ref="A94:T94"/>
    <mergeCell ref="C67:R67"/>
    <mergeCell ref="C36:R36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jneira</cp:lastModifiedBy>
  <cp:lastPrinted>2006-03-20T16:01:09Z</cp:lastPrinted>
  <dcterms:created xsi:type="dcterms:W3CDTF">2001-09-05T03:59:06Z</dcterms:created>
  <dcterms:modified xsi:type="dcterms:W3CDTF">2010-03-30T12:53:03Z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