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3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4.xml" ContentType="application/vnd.openxmlformats-officedocument.drawingml.chart+xml"/>
  <Override PartName="/xl/drawings/drawing22.xml" ContentType="application/vnd.openxmlformats-officedocument.drawing+xml"/>
  <Override PartName="/xl/charts/chart5.xml" ContentType="application/vnd.openxmlformats-officedocument.drawingml.chart+xml"/>
  <Override PartName="/xl/drawings/drawing23.xml" ContentType="application/vnd.openxmlformats-officedocument.drawing+xml"/>
  <Override PartName="/xl/charts/chart6.xml" ContentType="application/vnd.openxmlformats-officedocument.drawingml.chart+xml"/>
  <Override PartName="/xl/drawings/drawing24.xml" ContentType="application/vnd.openxmlformats-officedocument.drawing+xml"/>
  <Override PartName="/xl/charts/chart7.xml" ContentType="application/vnd.openxmlformats-officedocument.drawingml.chart+xml"/>
  <Override PartName="/xl/drawings/drawing25.xml" ContentType="application/vnd.openxmlformats-officedocument.drawing+xml"/>
  <Override PartName="/xl/charts/chart8.xml" ContentType="application/vnd.openxmlformats-officedocument.drawingml.chart+xml"/>
  <Override PartName="/xl/drawings/drawing26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INFOCRITICA\Publicaciones Página WEB\En proceso\"/>
    </mc:Choice>
  </mc:AlternateContent>
  <bookViews>
    <workbookView showSheetTabs="0" xWindow="0" yWindow="90" windowWidth="12120" windowHeight="7170" tabRatio="881" activeTab="10"/>
  </bookViews>
  <sheets>
    <sheet name="Indice" sheetId="7" r:id="rId1"/>
    <sheet name="Año 2005" sheetId="9" r:id="rId2"/>
    <sheet name="Año 2006" sheetId="8" r:id="rId3"/>
    <sheet name="Año 2007" sheetId="10" r:id="rId4"/>
    <sheet name="Año 2008" sheetId="11" r:id="rId5"/>
    <sheet name="Año 2009" sheetId="16" r:id="rId6"/>
    <sheet name="Año 2010" sheetId="17" r:id="rId7"/>
    <sheet name="Año 2011" sheetId="22" r:id="rId8"/>
    <sheet name="Año 2012" sheetId="34" r:id="rId9"/>
    <sheet name="Año 2013" sheetId="35" r:id="rId10"/>
    <sheet name="Año 2014" sheetId="36" r:id="rId11"/>
    <sheet name="TODOS LOS AÑOS" sheetId="6" r:id="rId12"/>
    <sheet name="Casos PS y Region" sheetId="15" state="hidden" r:id="rId13"/>
    <sheet name="Gráfico Barra Por Año" sheetId="23" state="hidden" r:id="rId14"/>
    <sheet name="Tasas de Uso" sheetId="13" r:id="rId15"/>
    <sheet name="POBOBJ" sheetId="18" state="hidden" r:id="rId16"/>
    <sheet name="CASOS" sheetId="21" state="hidden" r:id="rId17"/>
    <sheet name="Gráfico Casos por Año GES" sheetId="20" r:id="rId18"/>
    <sheet name="Gráfico Casos por Año Calendari" sheetId="19" r:id="rId19"/>
    <sheet name="Gráficos Casos Acumulados" sheetId="12" state="hidden" r:id="rId20"/>
    <sheet name="Gráfico Tipo Atención" sheetId="14" r:id="rId21"/>
    <sheet name="GrafPorGrupdeDS" sheetId="33" r:id="rId22"/>
    <sheet name="PorGrpPrSal" sheetId="24" state="hidden" r:id="rId23"/>
    <sheet name="CasosSexo" sheetId="29" state="hidden" r:id="rId24"/>
    <sheet name="ProbSalModAmbFre" sheetId="30" r:id="rId25"/>
    <sheet name="ProbSalModHosFre" sheetId="31" r:id="rId26"/>
    <sheet name="ProbSalModMixFre" sheetId="32" r:id="rId27"/>
  </sheets>
  <definedNames>
    <definedName name="_xlnm._FilterDatabase" localSheetId="11" hidden="1">'TODOS LOS AÑOS'!$A$4:$A$59</definedName>
    <definedName name="_xlnm.Print_Area" localSheetId="17">'Gráfico Casos por Año GES'!$E$33:$G$38</definedName>
    <definedName name="_xlnm.Print_Area" localSheetId="15">POBOBJ!$M$1:$R$33</definedName>
    <definedName name="_xlnm.Print_Area" localSheetId="22">PorGrpPrSal!$A$60:$B$72</definedName>
    <definedName name="_xlnm.Print_Area" localSheetId="14">'Tasas de Uso'!$A$5:$E$87</definedName>
    <definedName name="_xlnm.Print_Area" localSheetId="11">'TODOS LOS AÑOS'!$A$1:$N$48</definedName>
    <definedName name="CASOS">CASOS!$A$1:$C$81</definedName>
    <definedName name="_xlnm.Criteria" localSheetId="11">'TODOS LOS AÑOS'!#REF!</definedName>
    <definedName name="DATFON" localSheetId="22">PorGrpPrSal!#REF!</definedName>
    <definedName name="DATFON">POBOBJ!$F$1:$F$81</definedName>
    <definedName name="DATISA" localSheetId="22">PorGrpPrSal!#REF!</definedName>
    <definedName name="DATISA">POBOBJ!$G$1:$G$81</definedName>
    <definedName name="DATOS" localSheetId="22">PorGrpPrSal!$A$4:$B$72</definedName>
    <definedName name="DATOS">POBOBJ!$A$1:$G$81</definedName>
    <definedName name="DATOSAÑO" localSheetId="7">'Año 2011'!$A$5:$L$74</definedName>
    <definedName name="DATOSAÑO" localSheetId="8">'Año 2012'!$A$5:$L$74</definedName>
    <definedName name="DATOSAÑO" localSheetId="9">'Año 2013'!$A$5:$L$85</definedName>
    <definedName name="DATOSAÑO" localSheetId="10">'Año 2014'!$A$5:$L$85</definedName>
    <definedName name="DATOSAÑO">'Año 2010'!$A$5:$L$74</definedName>
    <definedName name="FON_JUN_2006">'TODOS LOS AÑOS'!$E$4:$E$83</definedName>
    <definedName name="FON_JUN_2007">'TODOS LOS AÑOS'!$I$4:$I$83</definedName>
    <definedName name="FON_JUN_2008">'TODOS LOS AÑOS'!$M$4:$M$83</definedName>
    <definedName name="FON_JUN_2009">'TODOS LOS AÑOS'!$S$4:$S$83</definedName>
    <definedName name="FON_JUN_2010">'TODOS LOS AÑOS'!$AA$4:$AA$83</definedName>
    <definedName name="FON_JUN_2011">'TODOS LOS AÑOS'!$AI$4:$AI$83</definedName>
    <definedName name="FON_JUN_2012">'TODOS LOS AÑOS'!$AQ$4:$AQ$83</definedName>
    <definedName name="FON_JUN_2013">'TODOS LOS AÑOS'!$AY$4:$AY$83</definedName>
    <definedName name="FON_JUN_2014">'TODOS LOS AÑOS'!$BG$4:$BG$83</definedName>
    <definedName name="IND_PRO_SAL">'TODOS LOS AÑOS'!$A$4:$A$83</definedName>
    <definedName name="ISA_JUN_2006">'TODOS LOS AÑOS'!$F$4:$F$83</definedName>
    <definedName name="ISA_JUN_2007">'TODOS LOS AÑOS'!$J$4:$J$83</definedName>
    <definedName name="ISA_JUN_2008">'TODOS LOS AÑOS'!$N$4:$N$83</definedName>
    <definedName name="ISA_JUN_2009">'TODOS LOS AÑOS'!$T$4:$T$83</definedName>
    <definedName name="ISA_JUN_2010">'TODOS LOS AÑOS'!$AB$4:$AB$83</definedName>
    <definedName name="ISA_JUN_2011">'TODOS LOS AÑOS'!$AJ$4:$AJ$83</definedName>
    <definedName name="ISA_JUN_2012">'TODOS LOS AÑOS'!$AR$4:$AR$83</definedName>
    <definedName name="ISA_JUN_2013">'TODOS LOS AÑOS'!$AZ$4:$AZ$83</definedName>
    <definedName name="ISA_JUN_2014">'TODOS LOS AÑOS'!$BH$4:$BH$83</definedName>
    <definedName name="TIPATE" localSheetId="22">PorGrpPrSal!$B$4:$B$72</definedName>
    <definedName name="TIPATE">POBOBJ!$B$1:$B$81</definedName>
    <definedName name="TODOSLOSAÑOS">'TODOS LOS AÑOS'!$A$4:$AL$84</definedName>
  </definedNames>
  <calcPr calcId="152511"/>
</workbook>
</file>

<file path=xl/calcChain.xml><?xml version="1.0" encoding="utf-8"?>
<calcChain xmlns="http://schemas.openxmlformats.org/spreadsheetml/2006/main">
  <c r="L41" i="33" l="1"/>
  <c r="K86" i="36"/>
  <c r="L40" i="33"/>
  <c r="L39" i="33"/>
  <c r="L38" i="33"/>
  <c r="L37" i="33"/>
  <c r="K37" i="33"/>
  <c r="G42" i="20"/>
  <c r="F42" i="20"/>
  <c r="G86" i="13"/>
  <c r="F86" i="13"/>
  <c r="G85" i="13"/>
  <c r="F85" i="13"/>
  <c r="G84" i="13"/>
  <c r="F84" i="13"/>
  <c r="G83" i="13"/>
  <c r="F83" i="13"/>
  <c r="G82" i="13"/>
  <c r="F82" i="13"/>
  <c r="G81" i="13"/>
  <c r="F81" i="13"/>
  <c r="G80" i="13"/>
  <c r="F80" i="13"/>
  <c r="G79" i="13"/>
  <c r="F79" i="13"/>
  <c r="G78" i="13"/>
  <c r="F78" i="13"/>
  <c r="G77" i="13"/>
  <c r="F77" i="13"/>
  <c r="G76" i="13"/>
  <c r="F76" i="13"/>
  <c r="BG85" i="6"/>
  <c r="BH85" i="6"/>
  <c r="L84" i="36"/>
  <c r="K84" i="36"/>
  <c r="L83" i="36"/>
  <c r="K83" i="36"/>
  <c r="L82" i="36"/>
  <c r="K82" i="36"/>
  <c r="L81" i="36"/>
  <c r="K81" i="36"/>
  <c r="L80" i="36"/>
  <c r="K80" i="36"/>
  <c r="L79" i="36"/>
  <c r="K79" i="36"/>
  <c r="L78" i="36"/>
  <c r="K78" i="36"/>
  <c r="L77" i="36"/>
  <c r="K77" i="36"/>
  <c r="L76" i="36"/>
  <c r="K76" i="36"/>
  <c r="L75" i="36"/>
  <c r="K75" i="36"/>
  <c r="L73" i="36"/>
  <c r="K73" i="36"/>
  <c r="L72" i="36"/>
  <c r="K72" i="36"/>
  <c r="L71" i="36"/>
  <c r="K71" i="36"/>
  <c r="L70" i="36"/>
  <c r="K70" i="36"/>
  <c r="L69" i="36"/>
  <c r="K69" i="36"/>
  <c r="L68" i="36"/>
  <c r="K68" i="36"/>
  <c r="L67" i="36"/>
  <c r="K67" i="36"/>
  <c r="L66" i="36"/>
  <c r="K66" i="36"/>
  <c r="L65" i="36"/>
  <c r="K65" i="36"/>
  <c r="L64" i="36"/>
  <c r="K64" i="36"/>
  <c r="L63" i="36"/>
  <c r="K63" i="36"/>
  <c r="L62" i="36"/>
  <c r="K62" i="36"/>
  <c r="L61" i="36"/>
  <c r="K61" i="36"/>
  <c r="L60" i="36"/>
  <c r="K60" i="36"/>
  <c r="L59" i="36"/>
  <c r="K59" i="36"/>
  <c r="L58" i="36"/>
  <c r="K58" i="36"/>
  <c r="L57" i="36"/>
  <c r="K57" i="36"/>
  <c r="L56" i="36"/>
  <c r="K56" i="36"/>
  <c r="L55" i="36"/>
  <c r="K55" i="36"/>
  <c r="L54" i="36"/>
  <c r="K54" i="36"/>
  <c r="L53" i="36"/>
  <c r="K53" i="36"/>
  <c r="L52" i="36"/>
  <c r="K52" i="36"/>
  <c r="L51" i="36"/>
  <c r="K51" i="36"/>
  <c r="L50" i="36"/>
  <c r="K50" i="36"/>
  <c r="L49" i="36"/>
  <c r="K49" i="36"/>
  <c r="L48" i="36"/>
  <c r="K48" i="36"/>
  <c r="L47" i="36"/>
  <c r="K47" i="36"/>
  <c r="L46" i="36"/>
  <c r="K46" i="36"/>
  <c r="L45" i="36"/>
  <c r="K45" i="36"/>
  <c r="L44" i="36"/>
  <c r="K44" i="36"/>
  <c r="L43" i="36"/>
  <c r="K43" i="36"/>
  <c r="L42" i="36"/>
  <c r="K42" i="36"/>
  <c r="L41" i="36"/>
  <c r="K41" i="36"/>
  <c r="L40" i="36"/>
  <c r="K40" i="36"/>
  <c r="L39" i="36"/>
  <c r="K39" i="36"/>
  <c r="L38" i="36"/>
  <c r="K38" i="36"/>
  <c r="L37" i="36"/>
  <c r="K37" i="36"/>
  <c r="L36" i="36"/>
  <c r="K36" i="36"/>
  <c r="L35" i="36"/>
  <c r="K35" i="36"/>
  <c r="L34" i="36"/>
  <c r="K34" i="36"/>
  <c r="L33" i="36"/>
  <c r="K33" i="36"/>
  <c r="L32" i="36"/>
  <c r="K32" i="36"/>
  <c r="L31" i="36"/>
  <c r="K31" i="36"/>
  <c r="L30" i="36"/>
  <c r="K30" i="36"/>
  <c r="L29" i="36"/>
  <c r="K29" i="36"/>
  <c r="L28" i="36"/>
  <c r="K28" i="36"/>
  <c r="L27" i="36"/>
  <c r="K27" i="36"/>
  <c r="L26" i="36"/>
  <c r="K26" i="36"/>
  <c r="L25" i="36"/>
  <c r="K25" i="36"/>
  <c r="L24" i="36"/>
  <c r="K24" i="36"/>
  <c r="L23" i="36"/>
  <c r="K23" i="36"/>
  <c r="L22" i="36"/>
  <c r="K22" i="36"/>
  <c r="L21" i="36"/>
  <c r="K21" i="36"/>
  <c r="L20" i="36"/>
  <c r="K20" i="36"/>
  <c r="L19" i="36"/>
  <c r="K19" i="36"/>
  <c r="L18" i="36"/>
  <c r="K18" i="36"/>
  <c r="L17" i="36"/>
  <c r="K17" i="36"/>
  <c r="L16" i="36"/>
  <c r="K16" i="36"/>
  <c r="L15" i="36"/>
  <c r="K15" i="36"/>
  <c r="L14" i="36"/>
  <c r="K14" i="36"/>
  <c r="L13" i="36"/>
  <c r="K13" i="36"/>
  <c r="L12" i="36"/>
  <c r="K12" i="36"/>
  <c r="L11" i="36"/>
  <c r="K11" i="36"/>
  <c r="L10" i="36"/>
  <c r="K10" i="36"/>
  <c r="L9" i="36"/>
  <c r="K9" i="36"/>
  <c r="L8" i="36"/>
  <c r="K8" i="36"/>
  <c r="L7" i="36"/>
  <c r="K7" i="36"/>
  <c r="L6" i="36"/>
  <c r="K6" i="36"/>
  <c r="K74" i="36"/>
  <c r="L74" i="36"/>
  <c r="K85" i="36"/>
  <c r="L85" i="36"/>
  <c r="L5" i="36"/>
  <c r="K5" i="36"/>
  <c r="H82" i="13" l="1"/>
  <c r="L42" i="33"/>
  <c r="L49" i="33" s="1"/>
  <c r="I42" i="20"/>
  <c r="J42" i="20"/>
  <c r="H42" i="20"/>
  <c r="G8" i="29"/>
  <c r="F8" i="29"/>
  <c r="E8" i="29"/>
  <c r="D8" i="29"/>
  <c r="C8" i="29"/>
  <c r="B8" i="29"/>
  <c r="G7" i="29"/>
  <c r="F7" i="29"/>
  <c r="E7" i="29"/>
  <c r="C7" i="29"/>
  <c r="G6" i="29"/>
  <c r="F6" i="29"/>
  <c r="E6" i="29"/>
  <c r="C6" i="29"/>
  <c r="G5" i="29"/>
  <c r="F5" i="29"/>
  <c r="E5" i="29"/>
  <c r="C5" i="29"/>
  <c r="G4" i="29"/>
  <c r="F4" i="29"/>
  <c r="E4" i="29"/>
  <c r="C4" i="29"/>
  <c r="J88" i="24"/>
  <c r="C88" i="24"/>
  <c r="J87" i="24"/>
  <c r="C87" i="24"/>
  <c r="J86" i="24"/>
  <c r="C86" i="24"/>
  <c r="J85" i="24"/>
  <c r="C85" i="24"/>
  <c r="J84" i="24"/>
  <c r="C84" i="24"/>
  <c r="J83" i="24"/>
  <c r="C83" i="24"/>
  <c r="J82" i="24"/>
  <c r="C82" i="24"/>
  <c r="J81" i="24"/>
  <c r="C81" i="24"/>
  <c r="J80" i="24"/>
  <c r="C80" i="24"/>
  <c r="J79" i="24"/>
  <c r="C79" i="24"/>
  <c r="J78" i="24"/>
  <c r="C78" i="24"/>
  <c r="J77" i="24"/>
  <c r="C77" i="24"/>
  <c r="J76" i="24"/>
  <c r="C76" i="24"/>
  <c r="J75" i="24"/>
  <c r="C75" i="24"/>
  <c r="J74" i="24"/>
  <c r="C74" i="24"/>
  <c r="J73" i="24"/>
  <c r="C73" i="24"/>
  <c r="J72" i="24"/>
  <c r="C72" i="24"/>
  <c r="J71" i="24"/>
  <c r="C71" i="24"/>
  <c r="J70" i="24"/>
  <c r="C70" i="24"/>
  <c r="J69" i="24"/>
  <c r="C69" i="24"/>
  <c r="J68" i="24"/>
  <c r="C68" i="24"/>
  <c r="J67" i="24"/>
  <c r="C67" i="24"/>
  <c r="J66" i="24"/>
  <c r="C66" i="24"/>
  <c r="J65" i="24"/>
  <c r="C65" i="24"/>
  <c r="J64" i="24"/>
  <c r="C64" i="24"/>
  <c r="J63" i="24"/>
  <c r="C63" i="24"/>
  <c r="J62" i="24"/>
  <c r="C62" i="24"/>
  <c r="J61" i="24"/>
  <c r="C61" i="24"/>
  <c r="J60" i="24"/>
  <c r="C60" i="24"/>
  <c r="J59" i="24"/>
  <c r="C59" i="24"/>
  <c r="J58" i="24"/>
  <c r="C58" i="24"/>
  <c r="J57" i="24"/>
  <c r="C57" i="24"/>
  <c r="J56" i="24"/>
  <c r="C56" i="24"/>
  <c r="J55" i="24"/>
  <c r="C55" i="24"/>
  <c r="J54" i="24"/>
  <c r="C54" i="24"/>
  <c r="J53" i="24"/>
  <c r="C53" i="24"/>
  <c r="J52" i="24"/>
  <c r="C52" i="24"/>
  <c r="J51" i="24"/>
  <c r="C51" i="24"/>
  <c r="J50" i="24"/>
  <c r="C50" i="24"/>
  <c r="J49" i="24"/>
  <c r="G49" i="24"/>
  <c r="C49" i="24"/>
  <c r="J48" i="24"/>
  <c r="C48" i="24"/>
  <c r="J47" i="24"/>
  <c r="C47" i="24"/>
  <c r="J46" i="24"/>
  <c r="C46" i="24"/>
  <c r="J45" i="24"/>
  <c r="C45" i="24"/>
  <c r="J44" i="24"/>
  <c r="C44" i="24"/>
  <c r="J43" i="24"/>
  <c r="C43" i="24"/>
  <c r="J42" i="24"/>
  <c r="C42" i="24"/>
  <c r="J41" i="24"/>
  <c r="C41" i="24"/>
  <c r="J40" i="24"/>
  <c r="C40" i="24"/>
  <c r="J39" i="24"/>
  <c r="C39" i="24"/>
  <c r="J38" i="24"/>
  <c r="C38" i="24"/>
  <c r="J37" i="24"/>
  <c r="C37" i="24"/>
  <c r="J36" i="24"/>
  <c r="C36" i="24"/>
  <c r="J35" i="24"/>
  <c r="C35" i="24"/>
  <c r="J34" i="24"/>
  <c r="C34" i="24"/>
  <c r="J33" i="24"/>
  <c r="C33" i="24"/>
  <c r="J32" i="24"/>
  <c r="C32" i="24"/>
  <c r="J31" i="24"/>
  <c r="C31" i="24"/>
  <c r="J30" i="24"/>
  <c r="C30" i="24"/>
  <c r="J29" i="24"/>
  <c r="C29" i="24"/>
  <c r="J28" i="24"/>
  <c r="C28" i="24"/>
  <c r="J27" i="24"/>
  <c r="C27" i="24"/>
  <c r="J26" i="24"/>
  <c r="C26" i="24"/>
  <c r="J25" i="24"/>
  <c r="C25" i="24"/>
  <c r="J24" i="24"/>
  <c r="C24" i="24"/>
  <c r="J23" i="24"/>
  <c r="C23" i="24"/>
  <c r="J22" i="24"/>
  <c r="C22" i="24"/>
  <c r="J21" i="24"/>
  <c r="C21" i="24"/>
  <c r="J20" i="24"/>
  <c r="C20" i="24"/>
  <c r="K15" i="24"/>
  <c r="K14" i="24"/>
  <c r="K13" i="24"/>
  <c r="AJ7" i="24"/>
  <c r="AI7" i="24"/>
  <c r="AB7" i="24"/>
  <c r="AA7" i="24"/>
  <c r="T7" i="24"/>
  <c r="U7" i="24" s="1"/>
  <c r="S7" i="24"/>
  <c r="N7" i="24"/>
  <c r="O7" i="24" s="1"/>
  <c r="M7" i="24"/>
  <c r="J7" i="24"/>
  <c r="I7" i="24"/>
  <c r="F7" i="24"/>
  <c r="G7" i="24" s="1"/>
  <c r="E7" i="24"/>
  <c r="AJ6" i="24"/>
  <c r="AK6" i="24" s="1"/>
  <c r="AI6" i="24"/>
  <c r="AB6" i="24"/>
  <c r="AC6" i="24" s="1"/>
  <c r="AA6" i="24"/>
  <c r="T6" i="24"/>
  <c r="S6" i="24"/>
  <c r="O6" i="24"/>
  <c r="N6" i="24"/>
  <c r="M6" i="24"/>
  <c r="J6" i="24"/>
  <c r="I6" i="24"/>
  <c r="F6" i="24"/>
  <c r="E6" i="24"/>
  <c r="AJ5" i="24"/>
  <c r="AI5" i="24"/>
  <c r="AK5" i="24" s="1"/>
  <c r="AB5" i="24"/>
  <c r="AC5" i="24" s="1"/>
  <c r="AA5" i="24"/>
  <c r="T5" i="24"/>
  <c r="S5" i="24"/>
  <c r="N5" i="24"/>
  <c r="M5" i="24"/>
  <c r="J5" i="24"/>
  <c r="I5" i="24"/>
  <c r="I8" i="24" s="1"/>
  <c r="F5" i="24"/>
  <c r="G5" i="24" s="1"/>
  <c r="E5" i="24"/>
  <c r="AJ4" i="24"/>
  <c r="AI4" i="24"/>
  <c r="AI8" i="24" s="1"/>
  <c r="AB4" i="24"/>
  <c r="AA4" i="24"/>
  <c r="T4" i="24"/>
  <c r="S4" i="24"/>
  <c r="N4" i="24"/>
  <c r="O4" i="24" s="1"/>
  <c r="M4" i="24"/>
  <c r="J4" i="24"/>
  <c r="I4" i="24"/>
  <c r="F4" i="24"/>
  <c r="E4" i="24"/>
  <c r="AL1" i="24"/>
  <c r="AK1" i="24"/>
  <c r="AJ1" i="24"/>
  <c r="AI1" i="24"/>
  <c r="AH1" i="24"/>
  <c r="AG1" i="24"/>
  <c r="AF1" i="24"/>
  <c r="AE1" i="24"/>
  <c r="AD1" i="24"/>
  <c r="AC1" i="24"/>
  <c r="AB1" i="24"/>
  <c r="AA1" i="24"/>
  <c r="Z1" i="24"/>
  <c r="Y1" i="24"/>
  <c r="X1" i="24"/>
  <c r="W1" i="24"/>
  <c r="V1" i="24"/>
  <c r="U1" i="24"/>
  <c r="T1" i="24"/>
  <c r="S1" i="24"/>
  <c r="R1" i="24"/>
  <c r="Q1" i="24"/>
  <c r="P1" i="24"/>
  <c r="O1" i="24"/>
  <c r="N1" i="24"/>
  <c r="M1" i="24"/>
  <c r="L1" i="24"/>
  <c r="K1" i="24"/>
  <c r="J1" i="24"/>
  <c r="I1" i="24"/>
  <c r="H1" i="24"/>
  <c r="G1" i="24"/>
  <c r="F1" i="24"/>
  <c r="E1" i="24"/>
  <c r="D1" i="24"/>
  <c r="C1" i="24"/>
  <c r="K40" i="33"/>
  <c r="J40" i="33"/>
  <c r="I40" i="33"/>
  <c r="K39" i="33"/>
  <c r="J39" i="33"/>
  <c r="I39" i="33"/>
  <c r="H39" i="33"/>
  <c r="G39" i="33"/>
  <c r="F39" i="33"/>
  <c r="K38" i="33"/>
  <c r="J38" i="33"/>
  <c r="I38" i="33"/>
  <c r="H38" i="33"/>
  <c r="G38" i="33"/>
  <c r="F38" i="33"/>
  <c r="E38" i="33"/>
  <c r="J37" i="33"/>
  <c r="I37" i="33"/>
  <c r="H37" i="33"/>
  <c r="G37" i="33"/>
  <c r="F37" i="33"/>
  <c r="E37" i="33"/>
  <c r="D37" i="33"/>
  <c r="D42" i="33" s="1"/>
  <c r="D49" i="33" s="1"/>
  <c r="F42" i="12"/>
  <c r="F41" i="12"/>
  <c r="E41" i="12"/>
  <c r="F40" i="12"/>
  <c r="E40" i="12"/>
  <c r="G40" i="12" s="1"/>
  <c r="F39" i="12"/>
  <c r="E39" i="12"/>
  <c r="G39" i="12" s="1"/>
  <c r="F38" i="12"/>
  <c r="E38" i="12"/>
  <c r="E42" i="12" s="1"/>
  <c r="G37" i="12"/>
  <c r="I37" i="12" s="1"/>
  <c r="F37" i="12"/>
  <c r="E37" i="12"/>
  <c r="G40" i="19"/>
  <c r="F40" i="19"/>
  <c r="G39" i="19"/>
  <c r="F39" i="19"/>
  <c r="G38" i="19"/>
  <c r="F38" i="19"/>
  <c r="G37" i="19"/>
  <c r="F37" i="19"/>
  <c r="G36" i="19"/>
  <c r="F36" i="19"/>
  <c r="G35" i="19"/>
  <c r="F35" i="19"/>
  <c r="G34" i="19"/>
  <c r="F34" i="19"/>
  <c r="G33" i="19"/>
  <c r="F33" i="19"/>
  <c r="G32" i="19"/>
  <c r="F32" i="19"/>
  <c r="G41" i="20"/>
  <c r="F41" i="20"/>
  <c r="G40" i="20"/>
  <c r="F40" i="20"/>
  <c r="H40" i="20" s="1"/>
  <c r="G39" i="20"/>
  <c r="J39" i="20" s="1"/>
  <c r="F39" i="20"/>
  <c r="H39" i="20" s="1"/>
  <c r="G38" i="20"/>
  <c r="F38" i="20"/>
  <c r="H38" i="20" s="1"/>
  <c r="G37" i="20"/>
  <c r="F37" i="20"/>
  <c r="H37" i="20" s="1"/>
  <c r="G36" i="20"/>
  <c r="J36" i="20" s="1"/>
  <c r="F36" i="20"/>
  <c r="H36" i="20" s="1"/>
  <c r="G35" i="20"/>
  <c r="J35" i="20" s="1"/>
  <c r="F35" i="20"/>
  <c r="J34" i="20"/>
  <c r="G34" i="20"/>
  <c r="F34" i="20"/>
  <c r="H34" i="20" s="1"/>
  <c r="K81" i="21"/>
  <c r="H81" i="21"/>
  <c r="G81" i="21"/>
  <c r="K80" i="21"/>
  <c r="H80" i="21"/>
  <c r="G80" i="21"/>
  <c r="K79" i="21"/>
  <c r="H79" i="21"/>
  <c r="G79" i="21"/>
  <c r="K78" i="21"/>
  <c r="H78" i="21"/>
  <c r="G78" i="21"/>
  <c r="K77" i="21"/>
  <c r="H77" i="21"/>
  <c r="G77" i="21"/>
  <c r="K76" i="21"/>
  <c r="H76" i="21"/>
  <c r="G76" i="21"/>
  <c r="K75" i="21"/>
  <c r="H75" i="21"/>
  <c r="G75" i="21"/>
  <c r="K74" i="21"/>
  <c r="H74" i="21"/>
  <c r="G74" i="21"/>
  <c r="K73" i="21"/>
  <c r="H73" i="21"/>
  <c r="G73" i="21"/>
  <c r="K72" i="21"/>
  <c r="H72" i="21"/>
  <c r="G72" i="21"/>
  <c r="K71" i="21"/>
  <c r="H71" i="21"/>
  <c r="G71" i="21"/>
  <c r="K70" i="21"/>
  <c r="H70" i="21"/>
  <c r="G70" i="21"/>
  <c r="K69" i="21"/>
  <c r="H69" i="21"/>
  <c r="G69" i="21"/>
  <c r="K68" i="21"/>
  <c r="H68" i="21"/>
  <c r="G68" i="21"/>
  <c r="K67" i="21"/>
  <c r="H67" i="21"/>
  <c r="G67" i="21"/>
  <c r="K66" i="21"/>
  <c r="H66" i="21"/>
  <c r="G66" i="21"/>
  <c r="K65" i="21"/>
  <c r="H65" i="21"/>
  <c r="G65" i="21"/>
  <c r="K64" i="21"/>
  <c r="H64" i="21"/>
  <c r="G64" i="21"/>
  <c r="K63" i="21"/>
  <c r="H63" i="21"/>
  <c r="G63" i="21"/>
  <c r="K62" i="21"/>
  <c r="H62" i="21"/>
  <c r="G62" i="21"/>
  <c r="K61" i="21"/>
  <c r="H61" i="21"/>
  <c r="G61" i="21"/>
  <c r="K60" i="21"/>
  <c r="H60" i="21"/>
  <c r="G60" i="21"/>
  <c r="K59" i="21"/>
  <c r="H59" i="21"/>
  <c r="G59" i="21"/>
  <c r="K58" i="21"/>
  <c r="H58" i="21"/>
  <c r="G58" i="21"/>
  <c r="K57" i="21"/>
  <c r="H57" i="21"/>
  <c r="G57" i="21"/>
  <c r="K56" i="21"/>
  <c r="H56" i="21"/>
  <c r="G56" i="21"/>
  <c r="K55" i="21"/>
  <c r="H55" i="21"/>
  <c r="G55" i="21"/>
  <c r="K54" i="21"/>
  <c r="H54" i="21"/>
  <c r="G54" i="21"/>
  <c r="K53" i="21"/>
  <c r="H53" i="21"/>
  <c r="G53" i="21"/>
  <c r="K52" i="21"/>
  <c r="H52" i="21"/>
  <c r="G52" i="21"/>
  <c r="K51" i="21"/>
  <c r="H51" i="21"/>
  <c r="G51" i="21"/>
  <c r="K50" i="21"/>
  <c r="H50" i="21"/>
  <c r="G50" i="21"/>
  <c r="K49" i="21"/>
  <c r="H49" i="21"/>
  <c r="G49" i="21"/>
  <c r="K48" i="21"/>
  <c r="H48" i="21"/>
  <c r="G48" i="21"/>
  <c r="K47" i="21"/>
  <c r="H47" i="21"/>
  <c r="G47" i="21"/>
  <c r="K46" i="21"/>
  <c r="H46" i="21"/>
  <c r="G46" i="21"/>
  <c r="K45" i="21"/>
  <c r="H45" i="21"/>
  <c r="G45" i="21"/>
  <c r="K44" i="21"/>
  <c r="H44" i="21"/>
  <c r="G44" i="21"/>
  <c r="K43" i="21"/>
  <c r="H43" i="21"/>
  <c r="G43" i="21"/>
  <c r="K42" i="21"/>
  <c r="H42" i="21"/>
  <c r="G42" i="21"/>
  <c r="K41" i="21"/>
  <c r="H41" i="21"/>
  <c r="G41" i="21"/>
  <c r="K40" i="21"/>
  <c r="H40" i="21"/>
  <c r="G40" i="21"/>
  <c r="K39" i="21"/>
  <c r="H39" i="21"/>
  <c r="G39" i="21"/>
  <c r="K38" i="21"/>
  <c r="H38" i="21"/>
  <c r="G38" i="21"/>
  <c r="K37" i="21"/>
  <c r="H37" i="21"/>
  <c r="G37" i="21"/>
  <c r="K36" i="21"/>
  <c r="H36" i="21"/>
  <c r="G36" i="21"/>
  <c r="K35" i="21"/>
  <c r="H35" i="21"/>
  <c r="G35" i="21"/>
  <c r="K34" i="21"/>
  <c r="H34" i="21"/>
  <c r="G34" i="21"/>
  <c r="K33" i="21"/>
  <c r="H33" i="21"/>
  <c r="G33" i="21"/>
  <c r="K32" i="21"/>
  <c r="H32" i="21"/>
  <c r="G32" i="21"/>
  <c r="K31" i="21"/>
  <c r="H31" i="21"/>
  <c r="G31" i="21"/>
  <c r="K30" i="21"/>
  <c r="H30" i="21"/>
  <c r="G30" i="21"/>
  <c r="K29" i="21"/>
  <c r="H29" i="21"/>
  <c r="G29" i="21"/>
  <c r="K28" i="21"/>
  <c r="H28" i="21"/>
  <c r="G28" i="21"/>
  <c r="K27" i="21"/>
  <c r="H27" i="21"/>
  <c r="G27" i="21"/>
  <c r="K26" i="21"/>
  <c r="H26" i="21"/>
  <c r="G26" i="21"/>
  <c r="K25" i="21"/>
  <c r="H25" i="21"/>
  <c r="G25" i="21"/>
  <c r="K24" i="21"/>
  <c r="H24" i="21"/>
  <c r="G24" i="21"/>
  <c r="K23" i="21"/>
  <c r="H23" i="21"/>
  <c r="G23" i="21"/>
  <c r="K22" i="21"/>
  <c r="H22" i="21"/>
  <c r="G22" i="21"/>
  <c r="K21" i="21"/>
  <c r="H21" i="21"/>
  <c r="G21" i="21"/>
  <c r="K20" i="21"/>
  <c r="H20" i="21"/>
  <c r="G20" i="21"/>
  <c r="K19" i="21"/>
  <c r="H19" i="21"/>
  <c r="G19" i="21"/>
  <c r="K18" i="21"/>
  <c r="H18" i="21"/>
  <c r="G18" i="21"/>
  <c r="K17" i="21"/>
  <c r="H17" i="21"/>
  <c r="G17" i="21"/>
  <c r="K16" i="21"/>
  <c r="H16" i="21"/>
  <c r="G16" i="21"/>
  <c r="K15" i="21"/>
  <c r="H15" i="21"/>
  <c r="G15" i="21"/>
  <c r="K14" i="21"/>
  <c r="H14" i="21"/>
  <c r="G14" i="21"/>
  <c r="K13" i="21"/>
  <c r="H13" i="21"/>
  <c r="G13" i="21"/>
  <c r="K12" i="21"/>
  <c r="H12" i="21"/>
  <c r="G12" i="21"/>
  <c r="K11" i="21"/>
  <c r="H11" i="21"/>
  <c r="G11" i="21"/>
  <c r="K10" i="21"/>
  <c r="H10" i="21"/>
  <c r="G10" i="21"/>
  <c r="K9" i="21"/>
  <c r="H9" i="21"/>
  <c r="G9" i="21"/>
  <c r="K8" i="21"/>
  <c r="H8" i="21"/>
  <c r="G8" i="21"/>
  <c r="K7" i="21"/>
  <c r="H7" i="21"/>
  <c r="G7" i="21"/>
  <c r="K6" i="21"/>
  <c r="H6" i="21"/>
  <c r="G6" i="21"/>
  <c r="K5" i="21"/>
  <c r="H5" i="21"/>
  <c r="G5" i="21"/>
  <c r="K4" i="21"/>
  <c r="H4" i="21"/>
  <c r="G4" i="21"/>
  <c r="K3" i="21"/>
  <c r="H3" i="21"/>
  <c r="G3" i="21"/>
  <c r="K2" i="21"/>
  <c r="H2" i="21"/>
  <c r="G2" i="21"/>
  <c r="G81" i="18"/>
  <c r="F81" i="18"/>
  <c r="G80" i="18"/>
  <c r="F80" i="18"/>
  <c r="G79" i="18"/>
  <c r="H79" i="18" s="1"/>
  <c r="F79" i="18"/>
  <c r="G78" i="18"/>
  <c r="H78" i="18" s="1"/>
  <c r="F78" i="18"/>
  <c r="G77" i="18"/>
  <c r="F77" i="18"/>
  <c r="G76" i="18"/>
  <c r="F76" i="18"/>
  <c r="G75" i="18"/>
  <c r="H75" i="18" s="1"/>
  <c r="F75" i="18"/>
  <c r="G74" i="18"/>
  <c r="F74" i="18"/>
  <c r="H74" i="18" s="1"/>
  <c r="G73" i="18"/>
  <c r="O3" i="18" s="1"/>
  <c r="J78" i="18" s="1"/>
  <c r="F73" i="18"/>
  <c r="G72" i="18"/>
  <c r="F72" i="18"/>
  <c r="G70" i="18"/>
  <c r="F70" i="18"/>
  <c r="G71" i="18"/>
  <c r="F71" i="18"/>
  <c r="G69" i="18"/>
  <c r="F69" i="18"/>
  <c r="G68" i="18"/>
  <c r="H68" i="18" s="1"/>
  <c r="F68" i="18"/>
  <c r="G67" i="18"/>
  <c r="F67" i="18"/>
  <c r="G65" i="18"/>
  <c r="F65" i="18"/>
  <c r="G66" i="18"/>
  <c r="F66" i="18"/>
  <c r="G64" i="18"/>
  <c r="F64" i="18"/>
  <c r="G63" i="18"/>
  <c r="F63" i="18"/>
  <c r="G62" i="18"/>
  <c r="F62" i="18"/>
  <c r="G61" i="18"/>
  <c r="F61" i="18"/>
  <c r="G60" i="18"/>
  <c r="F60" i="18"/>
  <c r="G59" i="18"/>
  <c r="F59" i="18"/>
  <c r="G58" i="18"/>
  <c r="F58" i="18"/>
  <c r="G57" i="18"/>
  <c r="F57" i="18"/>
  <c r="G56" i="18"/>
  <c r="F56" i="18"/>
  <c r="G55" i="18"/>
  <c r="F55" i="18"/>
  <c r="G54" i="18"/>
  <c r="F54" i="18"/>
  <c r="G53" i="18"/>
  <c r="F53" i="18"/>
  <c r="G51" i="18"/>
  <c r="F51" i="18"/>
  <c r="G52" i="18"/>
  <c r="F52" i="18"/>
  <c r="G50" i="18"/>
  <c r="F50" i="18"/>
  <c r="G49" i="18"/>
  <c r="F49" i="18"/>
  <c r="G48" i="18"/>
  <c r="F48" i="18"/>
  <c r="G47" i="18"/>
  <c r="F47" i="18"/>
  <c r="G46" i="18"/>
  <c r="F46" i="18"/>
  <c r="G45" i="18"/>
  <c r="F45" i="18"/>
  <c r="G44" i="18"/>
  <c r="F44" i="18"/>
  <c r="G43" i="18"/>
  <c r="F43" i="18"/>
  <c r="G42" i="18"/>
  <c r="F42" i="18"/>
  <c r="G41" i="18"/>
  <c r="F41" i="18"/>
  <c r="G40" i="18"/>
  <c r="F40" i="18"/>
  <c r="G39" i="18"/>
  <c r="F39" i="18"/>
  <c r="G37" i="18"/>
  <c r="F37" i="18"/>
  <c r="G38" i="18"/>
  <c r="F38" i="18"/>
  <c r="H36" i="18"/>
  <c r="G36" i="18"/>
  <c r="F36" i="18"/>
  <c r="G35" i="18"/>
  <c r="F35" i="18"/>
  <c r="G34" i="18"/>
  <c r="F34" i="18"/>
  <c r="G33" i="18"/>
  <c r="F33" i="18"/>
  <c r="G32" i="18"/>
  <c r="F32" i="18"/>
  <c r="O31" i="18"/>
  <c r="N31" i="18"/>
  <c r="G30" i="18"/>
  <c r="F30" i="18"/>
  <c r="O30" i="18"/>
  <c r="N30" i="18"/>
  <c r="G31" i="18"/>
  <c r="H31" i="18" s="1"/>
  <c r="F31" i="18"/>
  <c r="O29" i="18"/>
  <c r="N29" i="18"/>
  <c r="G29" i="18"/>
  <c r="F29" i="18"/>
  <c r="O28" i="18"/>
  <c r="N28" i="18"/>
  <c r="G28" i="18"/>
  <c r="F28" i="18"/>
  <c r="G27" i="18"/>
  <c r="H27" i="18" s="1"/>
  <c r="F27" i="18"/>
  <c r="G26" i="18"/>
  <c r="F26" i="18"/>
  <c r="G24" i="18"/>
  <c r="F24" i="18"/>
  <c r="G25" i="18"/>
  <c r="F25" i="18"/>
  <c r="G23" i="18"/>
  <c r="F23" i="18"/>
  <c r="O22" i="18"/>
  <c r="N22" i="18"/>
  <c r="G22" i="18"/>
  <c r="F22" i="18"/>
  <c r="O21" i="18"/>
  <c r="N21" i="18"/>
  <c r="G21" i="18"/>
  <c r="F21" i="18"/>
  <c r="O20" i="18"/>
  <c r="N20" i="18"/>
  <c r="G20" i="18"/>
  <c r="F20" i="18"/>
  <c r="O19" i="18"/>
  <c r="N19" i="18"/>
  <c r="G19" i="18"/>
  <c r="F19" i="18"/>
  <c r="G18" i="18"/>
  <c r="F18" i="18"/>
  <c r="G17" i="18"/>
  <c r="F17" i="18"/>
  <c r="G16" i="18"/>
  <c r="H16" i="18" s="1"/>
  <c r="F16" i="18"/>
  <c r="G15" i="18"/>
  <c r="F15" i="18"/>
  <c r="G14" i="18"/>
  <c r="F14" i="18"/>
  <c r="O13" i="18"/>
  <c r="N13" i="18"/>
  <c r="G13" i="18"/>
  <c r="F13" i="18"/>
  <c r="O12" i="18"/>
  <c r="N12" i="18"/>
  <c r="G12" i="18"/>
  <c r="F12" i="18"/>
  <c r="O11" i="18"/>
  <c r="N11" i="18"/>
  <c r="G11" i="18"/>
  <c r="F11" i="18"/>
  <c r="O10" i="18"/>
  <c r="N10" i="18"/>
  <c r="G10" i="18"/>
  <c r="F10" i="18"/>
  <c r="G9" i="18"/>
  <c r="F9" i="18"/>
  <c r="G8" i="18"/>
  <c r="F8" i="18"/>
  <c r="G7" i="18"/>
  <c r="H7" i="18" s="1"/>
  <c r="F7" i="18"/>
  <c r="G6" i="18"/>
  <c r="F6" i="18"/>
  <c r="G5" i="18"/>
  <c r="F5" i="18"/>
  <c r="G4" i="18"/>
  <c r="F4" i="18"/>
  <c r="G3" i="18"/>
  <c r="F3" i="18"/>
  <c r="G2" i="18"/>
  <c r="F2" i="18"/>
  <c r="H86" i="13"/>
  <c r="D86" i="13"/>
  <c r="C86" i="13"/>
  <c r="H85" i="13"/>
  <c r="D85" i="13"/>
  <c r="C85" i="13"/>
  <c r="D84" i="13"/>
  <c r="C84" i="13"/>
  <c r="H83" i="13"/>
  <c r="D83" i="13"/>
  <c r="C83" i="13"/>
  <c r="E83" i="13" s="1"/>
  <c r="D82" i="13"/>
  <c r="C82" i="13"/>
  <c r="H81" i="13"/>
  <c r="D81" i="13"/>
  <c r="C81" i="13"/>
  <c r="H80" i="13"/>
  <c r="D80" i="13"/>
  <c r="C80" i="13"/>
  <c r="H79" i="13"/>
  <c r="D79" i="13"/>
  <c r="C79" i="13"/>
  <c r="H78" i="13"/>
  <c r="D78" i="13"/>
  <c r="C78" i="13"/>
  <c r="H77" i="13"/>
  <c r="D77" i="13"/>
  <c r="C77" i="13"/>
  <c r="H76" i="13"/>
  <c r="D76" i="13"/>
  <c r="C76" i="13"/>
  <c r="E76" i="13" s="1"/>
  <c r="G75" i="13"/>
  <c r="F75" i="13"/>
  <c r="D75" i="13"/>
  <c r="F23" i="24" s="1"/>
  <c r="C75" i="13"/>
  <c r="G74" i="13"/>
  <c r="F74" i="13"/>
  <c r="D74" i="13"/>
  <c r="F86" i="24" s="1"/>
  <c r="C74" i="13"/>
  <c r="E86" i="24" s="1"/>
  <c r="G73" i="13"/>
  <c r="F73" i="13"/>
  <c r="D73" i="13"/>
  <c r="F71" i="24" s="1"/>
  <c r="C73" i="13"/>
  <c r="E71" i="24" s="1"/>
  <c r="G72" i="13"/>
  <c r="F72" i="13"/>
  <c r="D72" i="13"/>
  <c r="F80" i="24" s="1"/>
  <c r="C72" i="13"/>
  <c r="G71" i="13"/>
  <c r="F71" i="13"/>
  <c r="D71" i="13"/>
  <c r="F83" i="24" s="1"/>
  <c r="C71" i="13"/>
  <c r="E83" i="24" s="1"/>
  <c r="G70" i="13"/>
  <c r="F70" i="13"/>
  <c r="D70" i="13"/>
  <c r="C70" i="13"/>
  <c r="E87" i="24" s="1"/>
  <c r="G69" i="13"/>
  <c r="F69" i="13"/>
  <c r="H69" i="13" s="1"/>
  <c r="D69" i="13"/>
  <c r="F40" i="24" s="1"/>
  <c r="C69" i="13"/>
  <c r="G68" i="13"/>
  <c r="F68" i="13"/>
  <c r="D68" i="13"/>
  <c r="F75" i="24" s="1"/>
  <c r="C68" i="13"/>
  <c r="E75" i="24" s="1"/>
  <c r="G67" i="13"/>
  <c r="F67" i="13"/>
  <c r="D67" i="13"/>
  <c r="F70" i="24" s="1"/>
  <c r="C67" i="13"/>
  <c r="E70" i="24" s="1"/>
  <c r="G66" i="13"/>
  <c r="F66" i="13"/>
  <c r="D66" i="13"/>
  <c r="F85" i="24" s="1"/>
  <c r="C66" i="13"/>
  <c r="G65" i="13"/>
  <c r="F65" i="13"/>
  <c r="D65" i="13"/>
  <c r="F46" i="24" s="1"/>
  <c r="C65" i="13"/>
  <c r="G64" i="13"/>
  <c r="F64" i="13"/>
  <c r="D64" i="13"/>
  <c r="C64" i="13"/>
  <c r="E52" i="24" s="1"/>
  <c r="G63" i="13"/>
  <c r="F63" i="13"/>
  <c r="D63" i="13"/>
  <c r="F88" i="24" s="1"/>
  <c r="C63" i="13"/>
  <c r="E88" i="24" s="1"/>
  <c r="G62" i="13"/>
  <c r="F62" i="13"/>
  <c r="D62" i="13"/>
  <c r="F63" i="24" s="1"/>
  <c r="C62" i="13"/>
  <c r="E63" i="24" s="1"/>
  <c r="G61" i="13"/>
  <c r="F61" i="13"/>
  <c r="D61" i="13"/>
  <c r="F58" i="24" s="1"/>
  <c r="C61" i="13"/>
  <c r="G60" i="13"/>
  <c r="F60" i="13"/>
  <c r="D60" i="13"/>
  <c r="F36" i="24" s="1"/>
  <c r="C60" i="13"/>
  <c r="E36" i="24" s="1"/>
  <c r="G59" i="13"/>
  <c r="F59" i="13"/>
  <c r="D59" i="13"/>
  <c r="F37" i="24" s="1"/>
  <c r="C59" i="13"/>
  <c r="E37" i="24" s="1"/>
  <c r="G58" i="13"/>
  <c r="F58" i="13"/>
  <c r="D58" i="13"/>
  <c r="F77" i="24" s="1"/>
  <c r="C58" i="13"/>
  <c r="E58" i="13" s="1"/>
  <c r="G77" i="24" s="1"/>
  <c r="G57" i="13"/>
  <c r="F57" i="13"/>
  <c r="D57" i="13"/>
  <c r="F48" i="24" s="1"/>
  <c r="C57" i="13"/>
  <c r="E48" i="24" s="1"/>
  <c r="G56" i="13"/>
  <c r="F56" i="13"/>
  <c r="D56" i="13"/>
  <c r="F38" i="24" s="1"/>
  <c r="C56" i="13"/>
  <c r="E38" i="24" s="1"/>
  <c r="G55" i="13"/>
  <c r="H55" i="13" s="1"/>
  <c r="F55" i="13"/>
  <c r="D55" i="13"/>
  <c r="F78" i="24" s="1"/>
  <c r="C55" i="13"/>
  <c r="G54" i="13"/>
  <c r="F54" i="13"/>
  <c r="H54" i="13" s="1"/>
  <c r="D54" i="13"/>
  <c r="F65" i="24" s="1"/>
  <c r="C54" i="13"/>
  <c r="G53" i="13"/>
  <c r="F53" i="13"/>
  <c r="D53" i="13"/>
  <c r="C53" i="13"/>
  <c r="E35" i="24" s="1"/>
  <c r="G52" i="13"/>
  <c r="F52" i="13"/>
  <c r="H52" i="13" s="1"/>
  <c r="D52" i="13"/>
  <c r="F72" i="24" s="1"/>
  <c r="C52" i="13"/>
  <c r="E72" i="24" s="1"/>
  <c r="G51" i="13"/>
  <c r="F51" i="13"/>
  <c r="D51" i="13"/>
  <c r="F67" i="24" s="1"/>
  <c r="C51" i="13"/>
  <c r="G50" i="13"/>
  <c r="F50" i="13"/>
  <c r="D50" i="13"/>
  <c r="F32" i="24" s="1"/>
  <c r="C50" i="13"/>
  <c r="E32" i="24" s="1"/>
  <c r="G49" i="13"/>
  <c r="F49" i="13"/>
  <c r="D49" i="13"/>
  <c r="F84" i="24" s="1"/>
  <c r="C49" i="13"/>
  <c r="E84" i="24" s="1"/>
  <c r="G48" i="13"/>
  <c r="F48" i="13"/>
  <c r="H48" i="13" s="1"/>
  <c r="D48" i="13"/>
  <c r="F62" i="24" s="1"/>
  <c r="C48" i="13"/>
  <c r="E62" i="24" s="1"/>
  <c r="G47" i="13"/>
  <c r="F47" i="13"/>
  <c r="D47" i="13"/>
  <c r="F21" i="24" s="1"/>
  <c r="C47" i="13"/>
  <c r="G46" i="13"/>
  <c r="F46" i="13"/>
  <c r="D46" i="13"/>
  <c r="F82" i="24" s="1"/>
  <c r="C46" i="13"/>
  <c r="E82" i="24" s="1"/>
  <c r="G45" i="13"/>
  <c r="F45" i="13"/>
  <c r="D45" i="13"/>
  <c r="F66" i="24" s="1"/>
  <c r="C45" i="13"/>
  <c r="E66" i="24" s="1"/>
  <c r="G44" i="13"/>
  <c r="F44" i="13"/>
  <c r="H44" i="13" s="1"/>
  <c r="D44" i="13"/>
  <c r="F33" i="24" s="1"/>
  <c r="C44" i="13"/>
  <c r="G43" i="13"/>
  <c r="F43" i="13"/>
  <c r="D43" i="13"/>
  <c r="F42" i="24" s="1"/>
  <c r="C43" i="13"/>
  <c r="E42" i="24" s="1"/>
  <c r="G42" i="13"/>
  <c r="F42" i="13"/>
  <c r="D42" i="13"/>
  <c r="F61" i="24" s="1"/>
  <c r="C42" i="13"/>
  <c r="E61" i="24" s="1"/>
  <c r="G41" i="13"/>
  <c r="F41" i="13"/>
  <c r="D41" i="13"/>
  <c r="F68" i="24" s="1"/>
  <c r="C41" i="13"/>
  <c r="G40" i="13"/>
  <c r="F40" i="13"/>
  <c r="H40" i="13" s="1"/>
  <c r="D40" i="13"/>
  <c r="F76" i="24" s="1"/>
  <c r="C40" i="13"/>
  <c r="E76" i="24" s="1"/>
  <c r="G39" i="13"/>
  <c r="F39" i="13"/>
  <c r="D39" i="13"/>
  <c r="F74" i="24" s="1"/>
  <c r="C39" i="13"/>
  <c r="G38" i="13"/>
  <c r="F38" i="13"/>
  <c r="D38" i="13"/>
  <c r="F60" i="24" s="1"/>
  <c r="C38" i="13"/>
  <c r="G37" i="13"/>
  <c r="F37" i="13"/>
  <c r="D37" i="13"/>
  <c r="F69" i="24" s="1"/>
  <c r="C37" i="13"/>
  <c r="E69" i="24" s="1"/>
  <c r="G36" i="13"/>
  <c r="F36" i="13"/>
  <c r="D36" i="13"/>
  <c r="F73" i="24" s="1"/>
  <c r="C36" i="13"/>
  <c r="E73" i="24" s="1"/>
  <c r="G35" i="13"/>
  <c r="F35" i="13"/>
  <c r="D35" i="13"/>
  <c r="F41" i="24" s="1"/>
  <c r="C35" i="13"/>
  <c r="G34" i="13"/>
  <c r="F34" i="13"/>
  <c r="H34" i="13" s="1"/>
  <c r="D34" i="13"/>
  <c r="F81" i="24" s="1"/>
  <c r="C34" i="13"/>
  <c r="E34" i="13" s="1"/>
  <c r="G81" i="24" s="1"/>
  <c r="G33" i="13"/>
  <c r="F33" i="13"/>
  <c r="H33" i="13" s="1"/>
  <c r="D33" i="13"/>
  <c r="F59" i="24" s="1"/>
  <c r="C33" i="13"/>
  <c r="E59" i="24" s="1"/>
  <c r="G32" i="13"/>
  <c r="F32" i="13"/>
  <c r="H32" i="13" s="1"/>
  <c r="D32" i="13"/>
  <c r="F55" i="24" s="1"/>
  <c r="C32" i="13"/>
  <c r="G31" i="13"/>
  <c r="F31" i="13"/>
  <c r="D31" i="13"/>
  <c r="F45" i="24" s="1"/>
  <c r="C31" i="13"/>
  <c r="E45" i="24" s="1"/>
  <c r="G30" i="13"/>
  <c r="F30" i="13"/>
  <c r="H30" i="13" s="1"/>
  <c r="D30" i="13"/>
  <c r="F79" i="24" s="1"/>
  <c r="C30" i="13"/>
  <c r="E79" i="24" s="1"/>
  <c r="G29" i="13"/>
  <c r="F29" i="13"/>
  <c r="H29" i="13" s="1"/>
  <c r="D29" i="13"/>
  <c r="F43" i="24" s="1"/>
  <c r="C29" i="13"/>
  <c r="G28" i="13"/>
  <c r="F28" i="13"/>
  <c r="H28" i="13" s="1"/>
  <c r="D28" i="13"/>
  <c r="F64" i="24" s="1"/>
  <c r="C28" i="13"/>
  <c r="E64" i="24" s="1"/>
  <c r="G27" i="13"/>
  <c r="F27" i="13"/>
  <c r="D27" i="13"/>
  <c r="F31" i="24" s="1"/>
  <c r="C27" i="13"/>
  <c r="G26" i="13"/>
  <c r="F26" i="13"/>
  <c r="H26" i="13" s="1"/>
  <c r="D26" i="13"/>
  <c r="F47" i="24" s="1"/>
  <c r="C26" i="13"/>
  <c r="E47" i="24" s="1"/>
  <c r="G25" i="13"/>
  <c r="H25" i="13" s="1"/>
  <c r="F25" i="13"/>
  <c r="D25" i="13"/>
  <c r="F25" i="24" s="1"/>
  <c r="C25" i="13"/>
  <c r="G24" i="13"/>
  <c r="F24" i="13"/>
  <c r="H24" i="13" s="1"/>
  <c r="D24" i="13"/>
  <c r="F49" i="24" s="1"/>
  <c r="C24" i="13"/>
  <c r="E49" i="24" s="1"/>
  <c r="G23" i="13"/>
  <c r="F23" i="13"/>
  <c r="H23" i="13" s="1"/>
  <c r="D23" i="13"/>
  <c r="F50" i="24" s="1"/>
  <c r="C23" i="13"/>
  <c r="G22" i="13"/>
  <c r="F22" i="13"/>
  <c r="H22" i="13" s="1"/>
  <c r="D22" i="13"/>
  <c r="C22" i="13"/>
  <c r="E24" i="24" s="1"/>
  <c r="G21" i="13"/>
  <c r="F21" i="13"/>
  <c r="H21" i="13" s="1"/>
  <c r="D21" i="13"/>
  <c r="C21" i="13"/>
  <c r="E20" i="24" s="1"/>
  <c r="G20" i="13"/>
  <c r="F20" i="13"/>
  <c r="H20" i="13" s="1"/>
  <c r="D20" i="13"/>
  <c r="C20" i="13"/>
  <c r="E26" i="24" s="1"/>
  <c r="G19" i="13"/>
  <c r="F19" i="13"/>
  <c r="H19" i="13" s="1"/>
  <c r="D19" i="13"/>
  <c r="F44" i="24" s="1"/>
  <c r="C19" i="13"/>
  <c r="G18" i="13"/>
  <c r="F18" i="13"/>
  <c r="D18" i="13"/>
  <c r="C18" i="13"/>
  <c r="E27" i="24" s="1"/>
  <c r="G17" i="13"/>
  <c r="F17" i="13"/>
  <c r="H17" i="13" s="1"/>
  <c r="D17" i="13"/>
  <c r="F53" i="24" s="1"/>
  <c r="C17" i="13"/>
  <c r="G16" i="13"/>
  <c r="F16" i="13"/>
  <c r="H16" i="13" s="1"/>
  <c r="D16" i="13"/>
  <c r="F30" i="24" s="1"/>
  <c r="C16" i="13"/>
  <c r="E30" i="24" s="1"/>
  <c r="G15" i="13"/>
  <c r="F15" i="13"/>
  <c r="H15" i="13" s="1"/>
  <c r="D15" i="13"/>
  <c r="F57" i="24" s="1"/>
  <c r="C15" i="13"/>
  <c r="G14" i="13"/>
  <c r="F14" i="13"/>
  <c r="D14" i="13"/>
  <c r="C14" i="13"/>
  <c r="E39" i="24" s="1"/>
  <c r="G13" i="13"/>
  <c r="F13" i="13"/>
  <c r="H13" i="13" s="1"/>
  <c r="D13" i="13"/>
  <c r="F56" i="24" s="1"/>
  <c r="C13" i="13"/>
  <c r="E56" i="24" s="1"/>
  <c r="G12" i="13"/>
  <c r="F12" i="13"/>
  <c r="H12" i="13" s="1"/>
  <c r="D12" i="13"/>
  <c r="F29" i="24" s="1"/>
  <c r="C12" i="13"/>
  <c r="G11" i="13"/>
  <c r="F11" i="13"/>
  <c r="D11" i="13"/>
  <c r="F34" i="24" s="1"/>
  <c r="C11" i="13"/>
  <c r="E34" i="24" s="1"/>
  <c r="G10" i="13"/>
  <c r="F10" i="13"/>
  <c r="H10" i="13" s="1"/>
  <c r="D10" i="13"/>
  <c r="C10" i="13"/>
  <c r="E51" i="24" s="1"/>
  <c r="G9" i="13"/>
  <c r="F9" i="13"/>
  <c r="D9" i="13"/>
  <c r="F54" i="24" s="1"/>
  <c r="C9" i="13"/>
  <c r="E54" i="24" s="1"/>
  <c r="G8" i="13"/>
  <c r="F8" i="13"/>
  <c r="H8" i="13" s="1"/>
  <c r="D8" i="13"/>
  <c r="F22" i="24" s="1"/>
  <c r="C8" i="13"/>
  <c r="G7" i="13"/>
  <c r="F7" i="13"/>
  <c r="D7" i="13"/>
  <c r="F28" i="24" s="1"/>
  <c r="C7" i="13"/>
  <c r="S74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D72" i="15"/>
  <c r="C72" i="15"/>
  <c r="S71" i="15"/>
  <c r="S70" i="15"/>
  <c r="S69" i="15"/>
  <c r="S68" i="15"/>
  <c r="S67" i="15"/>
  <c r="S66" i="15"/>
  <c r="S65" i="15"/>
  <c r="S64" i="15"/>
  <c r="S63" i="15"/>
  <c r="S62" i="15"/>
  <c r="S61" i="15"/>
  <c r="S60" i="15"/>
  <c r="S59" i="15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44" i="15"/>
  <c r="S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S3" i="15"/>
  <c r="BF85" i="6"/>
  <c r="BE85" i="6"/>
  <c r="BD85" i="6"/>
  <c r="BC85" i="6"/>
  <c r="BB85" i="6"/>
  <c r="BA85" i="6"/>
  <c r="AZ85" i="6"/>
  <c r="AY85" i="6"/>
  <c r="AX85" i="6"/>
  <c r="AW85" i="6"/>
  <c r="AV85" i="6"/>
  <c r="AU85" i="6"/>
  <c r="AT85" i="6"/>
  <c r="AS85" i="6"/>
  <c r="AR85" i="6"/>
  <c r="AQ85" i="6"/>
  <c r="AP85" i="6"/>
  <c r="AO85" i="6"/>
  <c r="AN85" i="6"/>
  <c r="AM85" i="6"/>
  <c r="AL85" i="6"/>
  <c r="AK85" i="6"/>
  <c r="AJ85" i="6"/>
  <c r="AI85" i="6"/>
  <c r="AH85" i="6"/>
  <c r="AG85" i="6"/>
  <c r="AF85" i="6"/>
  <c r="AE85" i="6"/>
  <c r="AD85" i="6"/>
  <c r="AC85" i="6"/>
  <c r="AB85" i="6"/>
  <c r="AA85" i="6"/>
  <c r="Z85" i="6"/>
  <c r="Y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D85" i="6"/>
  <c r="C85" i="6"/>
  <c r="L86" i="36"/>
  <c r="J86" i="36"/>
  <c r="I86" i="36"/>
  <c r="H86" i="36"/>
  <c r="G86" i="36"/>
  <c r="F86" i="36"/>
  <c r="E86" i="36"/>
  <c r="D86" i="36"/>
  <c r="C86" i="36"/>
  <c r="L86" i="35"/>
  <c r="K86" i="35"/>
  <c r="J86" i="35"/>
  <c r="I86" i="35"/>
  <c r="H86" i="35"/>
  <c r="G86" i="35"/>
  <c r="F86" i="35"/>
  <c r="E86" i="35"/>
  <c r="D86" i="35"/>
  <c r="C86" i="35"/>
  <c r="L85" i="35"/>
  <c r="K85" i="35"/>
  <c r="L84" i="35"/>
  <c r="K84" i="35"/>
  <c r="L83" i="35"/>
  <c r="K83" i="35"/>
  <c r="L82" i="35"/>
  <c r="K82" i="35"/>
  <c r="L81" i="35"/>
  <c r="K81" i="35"/>
  <c r="L80" i="35"/>
  <c r="K80" i="35"/>
  <c r="L79" i="35"/>
  <c r="K79" i="35"/>
  <c r="L78" i="35"/>
  <c r="K78" i="35"/>
  <c r="L77" i="35"/>
  <c r="K77" i="35"/>
  <c r="L76" i="35"/>
  <c r="K76" i="35"/>
  <c r="L75" i="35"/>
  <c r="K75" i="35"/>
  <c r="L74" i="35"/>
  <c r="K74" i="35"/>
  <c r="L73" i="35"/>
  <c r="K73" i="35"/>
  <c r="L72" i="35"/>
  <c r="K72" i="35"/>
  <c r="L71" i="35"/>
  <c r="K71" i="35"/>
  <c r="L70" i="35"/>
  <c r="K70" i="35"/>
  <c r="L69" i="35"/>
  <c r="K69" i="35"/>
  <c r="L68" i="35"/>
  <c r="K68" i="35"/>
  <c r="L67" i="35"/>
  <c r="K67" i="35"/>
  <c r="L66" i="35"/>
  <c r="K66" i="35"/>
  <c r="L65" i="35"/>
  <c r="K65" i="35"/>
  <c r="L64" i="35"/>
  <c r="K64" i="35"/>
  <c r="L63" i="35"/>
  <c r="K63" i="35"/>
  <c r="L62" i="35"/>
  <c r="K62" i="35"/>
  <c r="L61" i="35"/>
  <c r="K61" i="35"/>
  <c r="L60" i="35"/>
  <c r="K60" i="35"/>
  <c r="L59" i="35"/>
  <c r="K59" i="35"/>
  <c r="L58" i="35"/>
  <c r="K58" i="35"/>
  <c r="L57" i="35"/>
  <c r="K57" i="35"/>
  <c r="L56" i="35"/>
  <c r="K56" i="35"/>
  <c r="L55" i="35"/>
  <c r="K55" i="35"/>
  <c r="L54" i="35"/>
  <c r="K54" i="35"/>
  <c r="L53" i="35"/>
  <c r="K53" i="35"/>
  <c r="L52" i="35"/>
  <c r="K52" i="35"/>
  <c r="L51" i="35"/>
  <c r="K51" i="35"/>
  <c r="L50" i="35"/>
  <c r="K50" i="35"/>
  <c r="L49" i="35"/>
  <c r="K49" i="35"/>
  <c r="L48" i="35"/>
  <c r="K48" i="35"/>
  <c r="L47" i="35"/>
  <c r="K47" i="35"/>
  <c r="L46" i="35"/>
  <c r="K46" i="35"/>
  <c r="L45" i="35"/>
  <c r="K45" i="35"/>
  <c r="L44" i="35"/>
  <c r="K44" i="35"/>
  <c r="L43" i="35"/>
  <c r="K43" i="35"/>
  <c r="L42" i="35"/>
  <c r="K42" i="35"/>
  <c r="L41" i="35"/>
  <c r="K41" i="35"/>
  <c r="L40" i="35"/>
  <c r="K40" i="35"/>
  <c r="L39" i="35"/>
  <c r="K39" i="35"/>
  <c r="L38" i="35"/>
  <c r="K38" i="35"/>
  <c r="L37" i="35"/>
  <c r="K37" i="35"/>
  <c r="L36" i="35"/>
  <c r="K36" i="35"/>
  <c r="L35" i="35"/>
  <c r="K35" i="35"/>
  <c r="L34" i="35"/>
  <c r="K34" i="35"/>
  <c r="L33" i="35"/>
  <c r="K33" i="35"/>
  <c r="L32" i="35"/>
  <c r="K32" i="35"/>
  <c r="L31" i="35"/>
  <c r="K31" i="35"/>
  <c r="L30" i="35"/>
  <c r="K30" i="35"/>
  <c r="L29" i="35"/>
  <c r="K29" i="35"/>
  <c r="L28" i="35"/>
  <c r="K28" i="35"/>
  <c r="L27" i="35"/>
  <c r="K27" i="35"/>
  <c r="L26" i="35"/>
  <c r="K26" i="35"/>
  <c r="L25" i="35"/>
  <c r="K25" i="35"/>
  <c r="L24" i="35"/>
  <c r="K24" i="35"/>
  <c r="L23" i="35"/>
  <c r="K23" i="35"/>
  <c r="L22" i="35"/>
  <c r="K22" i="35"/>
  <c r="L21" i="35"/>
  <c r="K21" i="35"/>
  <c r="L20" i="35"/>
  <c r="K20" i="35"/>
  <c r="L19" i="35"/>
  <c r="K19" i="35"/>
  <c r="L18" i="35"/>
  <c r="K18" i="35"/>
  <c r="L17" i="35"/>
  <c r="K17" i="35"/>
  <c r="L16" i="35"/>
  <c r="K16" i="35"/>
  <c r="L15" i="35"/>
  <c r="K15" i="35"/>
  <c r="L14" i="35"/>
  <c r="K14" i="35"/>
  <c r="L13" i="35"/>
  <c r="K13" i="35"/>
  <c r="L12" i="35"/>
  <c r="K12" i="35"/>
  <c r="L11" i="35"/>
  <c r="K11" i="35"/>
  <c r="L10" i="35"/>
  <c r="K10" i="35"/>
  <c r="L9" i="35"/>
  <c r="K9" i="35"/>
  <c r="L8" i="35"/>
  <c r="K8" i="35"/>
  <c r="L7" i="35"/>
  <c r="K7" i="35"/>
  <c r="L6" i="35"/>
  <c r="K6" i="35"/>
  <c r="L5" i="35"/>
  <c r="K5" i="35"/>
  <c r="L75" i="34"/>
  <c r="K75" i="34"/>
  <c r="J75" i="34"/>
  <c r="I75" i="34"/>
  <c r="H75" i="34"/>
  <c r="G75" i="34"/>
  <c r="F75" i="34"/>
  <c r="E75" i="34"/>
  <c r="D75" i="34"/>
  <c r="C75" i="34"/>
  <c r="L73" i="34"/>
  <c r="K73" i="34"/>
  <c r="L72" i="34"/>
  <c r="K72" i="34"/>
  <c r="L71" i="34"/>
  <c r="K71" i="34"/>
  <c r="L70" i="34"/>
  <c r="K70" i="34"/>
  <c r="L69" i="34"/>
  <c r="K69" i="34"/>
  <c r="L68" i="34"/>
  <c r="K68" i="34"/>
  <c r="L67" i="34"/>
  <c r="K67" i="34"/>
  <c r="L66" i="34"/>
  <c r="K66" i="34"/>
  <c r="L65" i="34"/>
  <c r="K65" i="34"/>
  <c r="L64" i="34"/>
  <c r="K64" i="34"/>
  <c r="L63" i="34"/>
  <c r="K63" i="34"/>
  <c r="L62" i="34"/>
  <c r="K62" i="34"/>
  <c r="L61" i="34"/>
  <c r="K61" i="34"/>
  <c r="L60" i="34"/>
  <c r="K60" i="34"/>
  <c r="L59" i="34"/>
  <c r="K59" i="34"/>
  <c r="L58" i="34"/>
  <c r="K58" i="34"/>
  <c r="L57" i="34"/>
  <c r="K57" i="34"/>
  <c r="L56" i="34"/>
  <c r="K56" i="34"/>
  <c r="L55" i="34"/>
  <c r="K55" i="34"/>
  <c r="L54" i="34"/>
  <c r="K54" i="34"/>
  <c r="L53" i="34"/>
  <c r="K53" i="34"/>
  <c r="L52" i="34"/>
  <c r="K52" i="34"/>
  <c r="L51" i="34"/>
  <c r="K51" i="34"/>
  <c r="L50" i="34"/>
  <c r="K50" i="34"/>
  <c r="L49" i="34"/>
  <c r="K49" i="34"/>
  <c r="L48" i="34"/>
  <c r="K48" i="34"/>
  <c r="L47" i="34"/>
  <c r="K47" i="34"/>
  <c r="L46" i="34"/>
  <c r="K46" i="34"/>
  <c r="L45" i="34"/>
  <c r="K45" i="34"/>
  <c r="L44" i="34"/>
  <c r="K44" i="34"/>
  <c r="L43" i="34"/>
  <c r="K43" i="34"/>
  <c r="L42" i="34"/>
  <c r="K42" i="34"/>
  <c r="L41" i="34"/>
  <c r="K41" i="34"/>
  <c r="L40" i="34"/>
  <c r="K40" i="34"/>
  <c r="L39" i="34"/>
  <c r="K39" i="34"/>
  <c r="L38" i="34"/>
  <c r="K38" i="34"/>
  <c r="L37" i="34"/>
  <c r="K37" i="34"/>
  <c r="L36" i="34"/>
  <c r="K36" i="34"/>
  <c r="L35" i="34"/>
  <c r="K35" i="34"/>
  <c r="L34" i="34"/>
  <c r="K34" i="34"/>
  <c r="L33" i="34"/>
  <c r="K33" i="34"/>
  <c r="L32" i="34"/>
  <c r="K32" i="34"/>
  <c r="L31" i="34"/>
  <c r="K31" i="34"/>
  <c r="L30" i="34"/>
  <c r="K30" i="34"/>
  <c r="L29" i="34"/>
  <c r="K29" i="34"/>
  <c r="L28" i="34"/>
  <c r="K28" i="34"/>
  <c r="L27" i="34"/>
  <c r="K27" i="34"/>
  <c r="L26" i="34"/>
  <c r="K26" i="34"/>
  <c r="L25" i="34"/>
  <c r="K25" i="34"/>
  <c r="L24" i="34"/>
  <c r="K24" i="34"/>
  <c r="L23" i="34"/>
  <c r="K23" i="34"/>
  <c r="L22" i="34"/>
  <c r="K22" i="34"/>
  <c r="L21" i="34"/>
  <c r="K21" i="34"/>
  <c r="L20" i="34"/>
  <c r="K20" i="34"/>
  <c r="L19" i="34"/>
  <c r="K19" i="34"/>
  <c r="L18" i="34"/>
  <c r="K18" i="34"/>
  <c r="L17" i="34"/>
  <c r="K17" i="34"/>
  <c r="L16" i="34"/>
  <c r="K16" i="34"/>
  <c r="L15" i="34"/>
  <c r="K15" i="34"/>
  <c r="L14" i="34"/>
  <c r="K14" i="34"/>
  <c r="L13" i="34"/>
  <c r="K13" i="34"/>
  <c r="L12" i="34"/>
  <c r="K12" i="34"/>
  <c r="L11" i="34"/>
  <c r="K11" i="34"/>
  <c r="L10" i="34"/>
  <c r="K10" i="34"/>
  <c r="L9" i="34"/>
  <c r="K9" i="34"/>
  <c r="L8" i="34"/>
  <c r="K8" i="34"/>
  <c r="L7" i="34"/>
  <c r="K7" i="34"/>
  <c r="L6" i="34"/>
  <c r="K6" i="34"/>
  <c r="L5" i="34"/>
  <c r="K5" i="34"/>
  <c r="L75" i="22"/>
  <c r="K75" i="22"/>
  <c r="J75" i="22"/>
  <c r="I75" i="22"/>
  <c r="H75" i="22"/>
  <c r="F75" i="22"/>
  <c r="E75" i="22"/>
  <c r="D75" i="22"/>
  <c r="C75" i="22"/>
  <c r="L74" i="22"/>
  <c r="K74" i="22"/>
  <c r="G74" i="22"/>
  <c r="L73" i="22"/>
  <c r="K73" i="22"/>
  <c r="G73" i="22"/>
  <c r="L72" i="22"/>
  <c r="K72" i="22"/>
  <c r="G72" i="22"/>
  <c r="L71" i="22"/>
  <c r="K71" i="22"/>
  <c r="G71" i="22"/>
  <c r="L70" i="22"/>
  <c r="K70" i="22"/>
  <c r="G70" i="22"/>
  <c r="L69" i="22"/>
  <c r="K69" i="22"/>
  <c r="G69" i="22"/>
  <c r="L68" i="22"/>
  <c r="K68" i="22"/>
  <c r="G68" i="22"/>
  <c r="L67" i="22"/>
  <c r="K67" i="22"/>
  <c r="G67" i="22"/>
  <c r="L66" i="22"/>
  <c r="K66" i="22"/>
  <c r="G66" i="22"/>
  <c r="L65" i="22"/>
  <c r="K65" i="22"/>
  <c r="G65" i="22"/>
  <c r="L64" i="22"/>
  <c r="K64" i="22"/>
  <c r="G64" i="22"/>
  <c r="L63" i="22"/>
  <c r="K63" i="22"/>
  <c r="G63" i="22"/>
  <c r="L62" i="22"/>
  <c r="K62" i="22"/>
  <c r="G62" i="22"/>
  <c r="L61" i="22"/>
  <c r="K61" i="22"/>
  <c r="G61" i="22"/>
  <c r="L60" i="22"/>
  <c r="K60" i="22"/>
  <c r="G60" i="22"/>
  <c r="L59" i="22"/>
  <c r="K59" i="22"/>
  <c r="G59" i="22"/>
  <c r="L58" i="22"/>
  <c r="K58" i="22"/>
  <c r="G58" i="22"/>
  <c r="L57" i="22"/>
  <c r="K57" i="22"/>
  <c r="G57" i="22"/>
  <c r="L56" i="22"/>
  <c r="K56" i="22"/>
  <c r="G56" i="22"/>
  <c r="L55" i="22"/>
  <c r="K55" i="22"/>
  <c r="G55" i="22"/>
  <c r="L54" i="22"/>
  <c r="K54" i="22"/>
  <c r="G54" i="22"/>
  <c r="L53" i="22"/>
  <c r="K53" i="22"/>
  <c r="G53" i="22"/>
  <c r="L52" i="22"/>
  <c r="K52" i="22"/>
  <c r="G52" i="22"/>
  <c r="L51" i="22"/>
  <c r="K51" i="22"/>
  <c r="G51" i="22"/>
  <c r="L50" i="22"/>
  <c r="K50" i="22"/>
  <c r="G50" i="22"/>
  <c r="L49" i="22"/>
  <c r="K49" i="22"/>
  <c r="G49" i="22"/>
  <c r="L48" i="22"/>
  <c r="K48" i="22"/>
  <c r="G48" i="22"/>
  <c r="L47" i="22"/>
  <c r="K47" i="22"/>
  <c r="G47" i="22"/>
  <c r="L46" i="22"/>
  <c r="K46" i="22"/>
  <c r="G46" i="22"/>
  <c r="L45" i="22"/>
  <c r="K45" i="22"/>
  <c r="G45" i="22"/>
  <c r="L44" i="22"/>
  <c r="K44" i="22"/>
  <c r="G44" i="22"/>
  <c r="L43" i="22"/>
  <c r="K43" i="22"/>
  <c r="G43" i="22"/>
  <c r="L42" i="22"/>
  <c r="K42" i="22"/>
  <c r="G42" i="22"/>
  <c r="L41" i="22"/>
  <c r="K41" i="22"/>
  <c r="G41" i="22"/>
  <c r="L40" i="22"/>
  <c r="K40" i="22"/>
  <c r="G40" i="22"/>
  <c r="L39" i="22"/>
  <c r="K39" i="22"/>
  <c r="G39" i="22"/>
  <c r="L38" i="22"/>
  <c r="K38" i="22"/>
  <c r="G38" i="22"/>
  <c r="L37" i="22"/>
  <c r="K37" i="22"/>
  <c r="G37" i="22"/>
  <c r="L36" i="22"/>
  <c r="K36" i="22"/>
  <c r="G36" i="22"/>
  <c r="L35" i="22"/>
  <c r="K35" i="22"/>
  <c r="G35" i="22"/>
  <c r="L34" i="22"/>
  <c r="K34" i="22"/>
  <c r="G34" i="22"/>
  <c r="L33" i="22"/>
  <c r="K33" i="22"/>
  <c r="G33" i="22"/>
  <c r="L32" i="22"/>
  <c r="K32" i="22"/>
  <c r="G32" i="22"/>
  <c r="L31" i="22"/>
  <c r="K31" i="22"/>
  <c r="G31" i="22"/>
  <c r="L30" i="22"/>
  <c r="K30" i="22"/>
  <c r="G30" i="22"/>
  <c r="L29" i="22"/>
  <c r="K29" i="22"/>
  <c r="G29" i="22"/>
  <c r="L28" i="22"/>
  <c r="K28" i="22"/>
  <c r="G28" i="22"/>
  <c r="L27" i="22"/>
  <c r="K27" i="22"/>
  <c r="G27" i="22"/>
  <c r="L26" i="22"/>
  <c r="K26" i="22"/>
  <c r="G26" i="22"/>
  <c r="L25" i="22"/>
  <c r="K25" i="22"/>
  <c r="G25" i="22"/>
  <c r="L24" i="22"/>
  <c r="K24" i="22"/>
  <c r="G24" i="22"/>
  <c r="L23" i="22"/>
  <c r="K23" i="22"/>
  <c r="G23" i="22"/>
  <c r="L22" i="22"/>
  <c r="K22" i="22"/>
  <c r="G22" i="22"/>
  <c r="L21" i="22"/>
  <c r="K21" i="22"/>
  <c r="G21" i="22"/>
  <c r="L20" i="22"/>
  <c r="K20" i="22"/>
  <c r="G20" i="22"/>
  <c r="L19" i="22"/>
  <c r="K19" i="22"/>
  <c r="G19" i="22"/>
  <c r="L18" i="22"/>
  <c r="K18" i="22"/>
  <c r="G18" i="22"/>
  <c r="L17" i="22"/>
  <c r="K17" i="22"/>
  <c r="G17" i="22"/>
  <c r="L16" i="22"/>
  <c r="K16" i="22"/>
  <c r="G16" i="22"/>
  <c r="L15" i="22"/>
  <c r="K15" i="22"/>
  <c r="G15" i="22"/>
  <c r="L14" i="22"/>
  <c r="K14" i="22"/>
  <c r="G14" i="22"/>
  <c r="L13" i="22"/>
  <c r="K13" i="22"/>
  <c r="G13" i="22"/>
  <c r="L12" i="22"/>
  <c r="K12" i="22"/>
  <c r="G12" i="22"/>
  <c r="L11" i="22"/>
  <c r="K11" i="22"/>
  <c r="G11" i="22"/>
  <c r="L10" i="22"/>
  <c r="K10" i="22"/>
  <c r="G10" i="22"/>
  <c r="L9" i="22"/>
  <c r="K9" i="22"/>
  <c r="G9" i="22"/>
  <c r="L8" i="22"/>
  <c r="K8" i="22"/>
  <c r="G8" i="22"/>
  <c r="L7" i="22"/>
  <c r="K7" i="22"/>
  <c r="G7" i="22"/>
  <c r="L6" i="22"/>
  <c r="K6" i="22"/>
  <c r="G6" i="22"/>
  <c r="G75" i="22" s="1"/>
  <c r="L5" i="22"/>
  <c r="K5" i="22"/>
  <c r="G5" i="22"/>
  <c r="L75" i="17"/>
  <c r="K75" i="17"/>
  <c r="J75" i="17"/>
  <c r="I75" i="17"/>
  <c r="H75" i="17"/>
  <c r="G75" i="17"/>
  <c r="F75" i="17"/>
  <c r="E75" i="17"/>
  <c r="D75" i="17"/>
  <c r="C75" i="17"/>
  <c r="L74" i="17"/>
  <c r="K74" i="17"/>
  <c r="L73" i="17"/>
  <c r="K73" i="17"/>
  <c r="L72" i="17"/>
  <c r="K72" i="17"/>
  <c r="L71" i="17"/>
  <c r="K71" i="17"/>
  <c r="L70" i="17"/>
  <c r="K70" i="17"/>
  <c r="L69" i="17"/>
  <c r="K69" i="17"/>
  <c r="L68" i="17"/>
  <c r="K68" i="17"/>
  <c r="L67" i="17"/>
  <c r="K67" i="17"/>
  <c r="L66" i="17"/>
  <c r="K66" i="17"/>
  <c r="L65" i="17"/>
  <c r="K65" i="17"/>
  <c r="L64" i="17"/>
  <c r="K64" i="17"/>
  <c r="L63" i="17"/>
  <c r="K63" i="17"/>
  <c r="L62" i="17"/>
  <c r="K62" i="17"/>
  <c r="L61" i="17"/>
  <c r="K61" i="17"/>
  <c r="L60" i="17"/>
  <c r="K60" i="17"/>
  <c r="L59" i="17"/>
  <c r="K59" i="17"/>
  <c r="L58" i="17"/>
  <c r="K58" i="17"/>
  <c r="L57" i="17"/>
  <c r="K57" i="17"/>
  <c r="L56" i="17"/>
  <c r="K56" i="17"/>
  <c r="L55" i="17"/>
  <c r="K55" i="17"/>
  <c r="L54" i="17"/>
  <c r="K54" i="17"/>
  <c r="L53" i="17"/>
  <c r="K53" i="17"/>
  <c r="L52" i="17"/>
  <c r="K52" i="17"/>
  <c r="L51" i="17"/>
  <c r="K51" i="17"/>
  <c r="L50" i="17"/>
  <c r="K50" i="17"/>
  <c r="L49" i="17"/>
  <c r="K49" i="17"/>
  <c r="L48" i="17"/>
  <c r="K48" i="17"/>
  <c r="L47" i="17"/>
  <c r="K47" i="17"/>
  <c r="L46" i="17"/>
  <c r="K46" i="17"/>
  <c r="L45" i="17"/>
  <c r="K45" i="17"/>
  <c r="L44" i="17"/>
  <c r="K44" i="17"/>
  <c r="L43" i="17"/>
  <c r="K43" i="17"/>
  <c r="L42" i="17"/>
  <c r="K42" i="17"/>
  <c r="L41" i="17"/>
  <c r="K41" i="17"/>
  <c r="L40" i="17"/>
  <c r="K40" i="17"/>
  <c r="L39" i="17"/>
  <c r="K39" i="17"/>
  <c r="L38" i="17"/>
  <c r="K38" i="17"/>
  <c r="L37" i="17"/>
  <c r="K37" i="17"/>
  <c r="L36" i="17"/>
  <c r="K36" i="17"/>
  <c r="L35" i="17"/>
  <c r="K35" i="17"/>
  <c r="L34" i="17"/>
  <c r="K34" i="17"/>
  <c r="L33" i="17"/>
  <c r="K33" i="17"/>
  <c r="L32" i="17"/>
  <c r="K32" i="17"/>
  <c r="L31" i="17"/>
  <c r="K31" i="17"/>
  <c r="L30" i="17"/>
  <c r="K30" i="17"/>
  <c r="L29" i="17"/>
  <c r="K29" i="17"/>
  <c r="L28" i="17"/>
  <c r="K28" i="17"/>
  <c r="L27" i="17"/>
  <c r="K27" i="17"/>
  <c r="L26" i="17"/>
  <c r="K26" i="17"/>
  <c r="L25" i="17"/>
  <c r="K25" i="17"/>
  <c r="L24" i="17"/>
  <c r="K24" i="17"/>
  <c r="L23" i="17"/>
  <c r="K23" i="17"/>
  <c r="L22" i="17"/>
  <c r="K22" i="17"/>
  <c r="L21" i="17"/>
  <c r="K21" i="17"/>
  <c r="L20" i="17"/>
  <c r="K20" i="17"/>
  <c r="L19" i="17"/>
  <c r="K19" i="17"/>
  <c r="L18" i="17"/>
  <c r="K18" i="17"/>
  <c r="L17" i="17"/>
  <c r="K17" i="17"/>
  <c r="L16" i="17"/>
  <c r="K16" i="17"/>
  <c r="L15" i="17"/>
  <c r="K15" i="17"/>
  <c r="L14" i="17"/>
  <c r="K14" i="17"/>
  <c r="L13" i="17"/>
  <c r="K13" i="17"/>
  <c r="L12" i="17"/>
  <c r="K12" i="17"/>
  <c r="L11" i="17"/>
  <c r="K11" i="17"/>
  <c r="L10" i="17"/>
  <c r="K10" i="17"/>
  <c r="L9" i="17"/>
  <c r="K9" i="17"/>
  <c r="L8" i="17"/>
  <c r="K8" i="17"/>
  <c r="L7" i="17"/>
  <c r="K7" i="17"/>
  <c r="L6" i="17"/>
  <c r="K6" i="17"/>
  <c r="L5" i="17"/>
  <c r="K5" i="17"/>
  <c r="L66" i="16"/>
  <c r="K66" i="16"/>
  <c r="J66" i="16"/>
  <c r="I66" i="16"/>
  <c r="H66" i="16"/>
  <c r="G66" i="16"/>
  <c r="F66" i="16"/>
  <c r="E66" i="16"/>
  <c r="D66" i="16"/>
  <c r="C66" i="16"/>
  <c r="L65" i="16"/>
  <c r="K65" i="16"/>
  <c r="J65" i="16"/>
  <c r="I65" i="16"/>
  <c r="H65" i="16"/>
  <c r="G65" i="16"/>
  <c r="F65" i="16"/>
  <c r="E65" i="16"/>
  <c r="D65" i="16"/>
  <c r="C65" i="16"/>
  <c r="L47" i="16"/>
  <c r="K47" i="16"/>
  <c r="J47" i="16"/>
  <c r="I47" i="16"/>
  <c r="H47" i="16"/>
  <c r="G47" i="16"/>
  <c r="F47" i="16"/>
  <c r="E47" i="16"/>
  <c r="D47" i="16"/>
  <c r="C47" i="16"/>
  <c r="L46" i="16"/>
  <c r="K46" i="16"/>
  <c r="J46" i="16"/>
  <c r="I46" i="16"/>
  <c r="H46" i="16"/>
  <c r="G46" i="16"/>
  <c r="F46" i="16"/>
  <c r="E46" i="16"/>
  <c r="D46" i="16"/>
  <c r="C46" i="16"/>
  <c r="L30" i="16"/>
  <c r="K30" i="16"/>
  <c r="J30" i="16"/>
  <c r="I30" i="16"/>
  <c r="H30" i="16"/>
  <c r="G30" i="16"/>
  <c r="F30" i="16"/>
  <c r="E30" i="16"/>
  <c r="D30" i="16"/>
  <c r="C30" i="16"/>
  <c r="H65" i="11"/>
  <c r="G65" i="11"/>
  <c r="F65" i="11"/>
  <c r="E65" i="11"/>
  <c r="D65" i="11"/>
  <c r="C65" i="11"/>
  <c r="H64" i="11"/>
  <c r="G64" i="11"/>
  <c r="F64" i="11"/>
  <c r="E64" i="11"/>
  <c r="D64" i="11"/>
  <c r="C64" i="11"/>
  <c r="H47" i="11"/>
  <c r="G47" i="11"/>
  <c r="F47" i="11"/>
  <c r="E47" i="11"/>
  <c r="D47" i="11"/>
  <c r="C47" i="11"/>
  <c r="H46" i="11"/>
  <c r="G46" i="11"/>
  <c r="F46" i="11"/>
  <c r="E46" i="11"/>
  <c r="D46" i="11"/>
  <c r="C46" i="11"/>
  <c r="H30" i="11"/>
  <c r="G30" i="11"/>
  <c r="F30" i="11"/>
  <c r="E30" i="11"/>
  <c r="D30" i="11"/>
  <c r="C30" i="11"/>
  <c r="H65" i="10"/>
  <c r="G65" i="10"/>
  <c r="F65" i="10"/>
  <c r="E65" i="10"/>
  <c r="D65" i="10"/>
  <c r="C65" i="10"/>
  <c r="H64" i="10"/>
  <c r="G64" i="10"/>
  <c r="F64" i="10"/>
  <c r="E64" i="10"/>
  <c r="H47" i="10"/>
  <c r="G47" i="10"/>
  <c r="F47" i="10"/>
  <c r="E47" i="10"/>
  <c r="D47" i="10"/>
  <c r="C47" i="10"/>
  <c r="H46" i="10"/>
  <c r="G46" i="10"/>
  <c r="F46" i="10"/>
  <c r="E46" i="10"/>
  <c r="D46" i="10"/>
  <c r="C46" i="10"/>
  <c r="H30" i="10"/>
  <c r="G30" i="10"/>
  <c r="F30" i="10"/>
  <c r="E30" i="10"/>
  <c r="D30" i="10"/>
  <c r="C30" i="10"/>
  <c r="H48" i="8"/>
  <c r="G48" i="8"/>
  <c r="F48" i="8"/>
  <c r="E48" i="8"/>
  <c r="D48" i="8"/>
  <c r="C48" i="8"/>
  <c r="H47" i="8"/>
  <c r="G47" i="8"/>
  <c r="F47" i="8"/>
  <c r="E47" i="8"/>
  <c r="H46" i="8"/>
  <c r="G46" i="8"/>
  <c r="F46" i="8"/>
  <c r="E46" i="8"/>
  <c r="H30" i="8"/>
  <c r="G30" i="8"/>
  <c r="F30" i="8"/>
  <c r="E30" i="8"/>
  <c r="D30" i="8"/>
  <c r="C30" i="8"/>
  <c r="F30" i="9"/>
  <c r="E30" i="9"/>
  <c r="D30" i="9"/>
  <c r="C30" i="9"/>
  <c r="H61" i="13" l="1"/>
  <c r="H33" i="18"/>
  <c r="H76" i="18"/>
  <c r="H14" i="13"/>
  <c r="H41" i="18"/>
  <c r="H53" i="18"/>
  <c r="H66" i="18"/>
  <c r="H10" i="18"/>
  <c r="H12" i="18"/>
  <c r="H26" i="18"/>
  <c r="H34" i="18"/>
  <c r="H7" i="13"/>
  <c r="H11" i="13"/>
  <c r="H38" i="13"/>
  <c r="H56" i="13"/>
  <c r="H62" i="13"/>
  <c r="H70" i="13"/>
  <c r="H23" i="18"/>
  <c r="H37" i="18"/>
  <c r="H42" i="18"/>
  <c r="H50" i="18"/>
  <c r="H58" i="18"/>
  <c r="H65" i="18"/>
  <c r="H71" i="18"/>
  <c r="H57" i="13"/>
  <c r="H52" i="18"/>
  <c r="H59" i="13"/>
  <c r="H9" i="18"/>
  <c r="H20" i="18"/>
  <c r="J80" i="18"/>
  <c r="H2" i="18"/>
  <c r="H49" i="18"/>
  <c r="H45" i="13"/>
  <c r="H49" i="13"/>
  <c r="H53" i="13"/>
  <c r="H11" i="18"/>
  <c r="H32" i="18"/>
  <c r="L48" i="33"/>
  <c r="AC7" i="24"/>
  <c r="O5" i="24"/>
  <c r="O8" i="24" s="1"/>
  <c r="AK7" i="24"/>
  <c r="K4" i="24"/>
  <c r="K8" i="24" s="1"/>
  <c r="L5" i="24" s="1"/>
  <c r="D13" i="24" s="1"/>
  <c r="AK4" i="24"/>
  <c r="U5" i="24"/>
  <c r="V5" i="24" s="1"/>
  <c r="F13" i="24" s="1"/>
  <c r="K6" i="24"/>
  <c r="N8" i="24"/>
  <c r="U4" i="24"/>
  <c r="S8" i="24"/>
  <c r="E8" i="24"/>
  <c r="G4" i="24"/>
  <c r="G8" i="24" s="1"/>
  <c r="H4" i="24" s="1"/>
  <c r="C12" i="24" s="1"/>
  <c r="G6" i="24"/>
  <c r="K7" i="24"/>
  <c r="M8" i="24"/>
  <c r="K5" i="24"/>
  <c r="AA8" i="24"/>
  <c r="U6" i="24"/>
  <c r="V6" i="24" s="1"/>
  <c r="F14" i="24" s="1"/>
  <c r="AC4" i="24"/>
  <c r="AJ8" i="24"/>
  <c r="I42" i="33"/>
  <c r="I49" i="33" s="1"/>
  <c r="E42" i="33"/>
  <c r="E49" i="33" s="1"/>
  <c r="L45" i="33"/>
  <c r="L47" i="33"/>
  <c r="L46" i="33"/>
  <c r="L44" i="33"/>
  <c r="F42" i="33"/>
  <c r="F49" i="33" s="1"/>
  <c r="G42" i="33"/>
  <c r="G49" i="33" s="1"/>
  <c r="H42" i="33"/>
  <c r="H49" i="33" s="1"/>
  <c r="J42" i="33"/>
  <c r="J49" i="33" s="1"/>
  <c r="K42" i="33"/>
  <c r="K49" i="33" s="1"/>
  <c r="J76" i="18"/>
  <c r="Q31" i="18" s="1"/>
  <c r="H46" i="13"/>
  <c r="H17" i="18"/>
  <c r="H47" i="18"/>
  <c r="H70" i="18"/>
  <c r="H50" i="13"/>
  <c r="H63" i="13"/>
  <c r="D40" i="14"/>
  <c r="H58" i="13"/>
  <c r="H55" i="18"/>
  <c r="H69" i="18"/>
  <c r="H39" i="13"/>
  <c r="H41" i="13"/>
  <c r="H43" i="13"/>
  <c r="H47" i="13"/>
  <c r="H64" i="13"/>
  <c r="H66" i="13"/>
  <c r="H35" i="18"/>
  <c r="H45" i="18"/>
  <c r="H63" i="18"/>
  <c r="H73" i="18"/>
  <c r="H81" i="18"/>
  <c r="E42" i="14"/>
  <c r="H42" i="13"/>
  <c r="H30" i="18"/>
  <c r="J74" i="18"/>
  <c r="Q29" i="18" s="1"/>
  <c r="H18" i="13"/>
  <c r="H67" i="13"/>
  <c r="H73" i="13"/>
  <c r="H37" i="13"/>
  <c r="H51" i="13"/>
  <c r="O4" i="18"/>
  <c r="J23" i="18" s="1"/>
  <c r="H27" i="13"/>
  <c r="H65" i="13"/>
  <c r="H80" i="18"/>
  <c r="H31" i="13"/>
  <c r="H71" i="13"/>
  <c r="H75" i="13"/>
  <c r="H28" i="18"/>
  <c r="H35" i="13"/>
  <c r="H36" i="13"/>
  <c r="E54" i="13"/>
  <c r="G65" i="24" s="1"/>
  <c r="H39" i="18"/>
  <c r="H67" i="18"/>
  <c r="I41" i="20"/>
  <c r="I36" i="20"/>
  <c r="I39" i="20"/>
  <c r="I34" i="20"/>
  <c r="I38" i="20"/>
  <c r="H35" i="20"/>
  <c r="J37" i="20"/>
  <c r="J40" i="20"/>
  <c r="AK8" i="24"/>
  <c r="AL5" i="24" s="1"/>
  <c r="H13" i="24" s="1"/>
  <c r="I40" i="12"/>
  <c r="H40" i="12"/>
  <c r="U8" i="24"/>
  <c r="V4" i="24"/>
  <c r="F12" i="24" s="1"/>
  <c r="H41" i="12"/>
  <c r="I41" i="12"/>
  <c r="AC8" i="24"/>
  <c r="AD5" i="24" s="1"/>
  <c r="G13" i="24" s="1"/>
  <c r="I39" i="12"/>
  <c r="H42" i="12"/>
  <c r="G42" i="12"/>
  <c r="I42" i="12" s="1"/>
  <c r="H41" i="20"/>
  <c r="H37" i="12"/>
  <c r="T8" i="24"/>
  <c r="I35" i="20"/>
  <c r="J38" i="20"/>
  <c r="G41" i="12"/>
  <c r="I40" i="20"/>
  <c r="G38" i="12"/>
  <c r="I38" i="12" s="1"/>
  <c r="J8" i="24"/>
  <c r="F8" i="24"/>
  <c r="J41" i="20"/>
  <c r="H39" i="12"/>
  <c r="I37" i="20"/>
  <c r="H38" i="12"/>
  <c r="AB8" i="24"/>
  <c r="E41" i="13"/>
  <c r="G68" i="24" s="1"/>
  <c r="E17" i="13"/>
  <c r="G53" i="24" s="1"/>
  <c r="E38" i="13"/>
  <c r="G60" i="24" s="1"/>
  <c r="E70" i="13"/>
  <c r="G87" i="24" s="1"/>
  <c r="E78" i="13"/>
  <c r="E80" i="13"/>
  <c r="E37" i="13"/>
  <c r="G69" i="24" s="1"/>
  <c r="E84" i="13"/>
  <c r="E35" i="13"/>
  <c r="G41" i="24" s="1"/>
  <c r="E86" i="13"/>
  <c r="E62" i="13"/>
  <c r="G63" i="24" s="1"/>
  <c r="E33" i="13"/>
  <c r="G59" i="24" s="1"/>
  <c r="E53" i="24"/>
  <c r="E14" i="13"/>
  <c r="G39" i="24" s="1"/>
  <c r="E21" i="13"/>
  <c r="G20" i="24" s="1"/>
  <c r="E52" i="13"/>
  <c r="G72" i="24" s="1"/>
  <c r="E71" i="13"/>
  <c r="G83" i="24" s="1"/>
  <c r="F20" i="24"/>
  <c r="E11" i="13"/>
  <c r="G34" i="24" s="1"/>
  <c r="E30" i="13"/>
  <c r="G79" i="24" s="1"/>
  <c r="E42" i="13"/>
  <c r="G61" i="24" s="1"/>
  <c r="E49" i="13"/>
  <c r="G84" i="24" s="1"/>
  <c r="E68" i="13"/>
  <c r="G75" i="24" s="1"/>
  <c r="E73" i="13"/>
  <c r="G71" i="24" s="1"/>
  <c r="E82" i="13"/>
  <c r="E60" i="24"/>
  <c r="E26" i="13"/>
  <c r="G47" i="24" s="1"/>
  <c r="E57" i="13"/>
  <c r="G48" i="24" s="1"/>
  <c r="E81" i="24"/>
  <c r="F87" i="24"/>
  <c r="E46" i="13"/>
  <c r="G82" i="24" s="1"/>
  <c r="E63" i="13"/>
  <c r="E77" i="13"/>
  <c r="E79" i="13"/>
  <c r="F39" i="24"/>
  <c r="E45" i="13"/>
  <c r="G66" i="24" s="1"/>
  <c r="E74" i="13"/>
  <c r="G86" i="24" s="1"/>
  <c r="E50" i="13"/>
  <c r="G32" i="24" s="1"/>
  <c r="E9" i="13"/>
  <c r="G54" i="24" s="1"/>
  <c r="E43" i="13"/>
  <c r="G42" i="24" s="1"/>
  <c r="E48" i="13"/>
  <c r="G62" i="24" s="1"/>
  <c r="E60" i="13"/>
  <c r="G36" i="24" s="1"/>
  <c r="E67" i="13"/>
  <c r="G70" i="24" s="1"/>
  <c r="E81" i="13"/>
  <c r="E65" i="24"/>
  <c r="E78" i="24"/>
  <c r="E55" i="13"/>
  <c r="G78" i="24" s="1"/>
  <c r="E22" i="24"/>
  <c r="E8" i="13"/>
  <c r="G22" i="24" s="1"/>
  <c r="E25" i="13"/>
  <c r="G25" i="24" s="1"/>
  <c r="E25" i="24"/>
  <c r="E23" i="24"/>
  <c r="E75" i="13"/>
  <c r="G23" i="24" s="1"/>
  <c r="H6" i="18"/>
  <c r="H46" i="18"/>
  <c r="H54" i="18"/>
  <c r="E16" i="13"/>
  <c r="G30" i="24" s="1"/>
  <c r="E55" i="24"/>
  <c r="E32" i="13"/>
  <c r="G55" i="24" s="1"/>
  <c r="E21" i="24"/>
  <c r="E47" i="13"/>
  <c r="G21" i="24" s="1"/>
  <c r="H19" i="18"/>
  <c r="H60" i="18"/>
  <c r="H64" i="18"/>
  <c r="E13" i="13"/>
  <c r="G56" i="24" s="1"/>
  <c r="E15" i="13"/>
  <c r="G57" i="24" s="1"/>
  <c r="E57" i="24"/>
  <c r="E33" i="24"/>
  <c r="E44" i="13"/>
  <c r="G33" i="24" s="1"/>
  <c r="E40" i="24"/>
  <c r="E69" i="13"/>
  <c r="G40" i="24" s="1"/>
  <c r="E80" i="24"/>
  <c r="E72" i="13"/>
  <c r="G80" i="24" s="1"/>
  <c r="H43" i="18"/>
  <c r="F51" i="24"/>
  <c r="E10" i="13"/>
  <c r="G51" i="24" s="1"/>
  <c r="E12" i="13"/>
  <c r="G29" i="24" s="1"/>
  <c r="E29" i="24"/>
  <c r="F26" i="24"/>
  <c r="E20" i="13"/>
  <c r="G26" i="24" s="1"/>
  <c r="E31" i="24"/>
  <c r="E27" i="13"/>
  <c r="G31" i="24" s="1"/>
  <c r="E43" i="24"/>
  <c r="E29" i="13"/>
  <c r="G43" i="24" s="1"/>
  <c r="N2" i="18"/>
  <c r="I47" i="18" s="1"/>
  <c r="I44" i="18"/>
  <c r="H44" i="18"/>
  <c r="H51" i="18"/>
  <c r="E68" i="24"/>
  <c r="F35" i="24"/>
  <c r="E53" i="13"/>
  <c r="G35" i="24" s="1"/>
  <c r="E28" i="24"/>
  <c r="E7" i="13"/>
  <c r="G28" i="24" s="1"/>
  <c r="F24" i="24"/>
  <c r="E22" i="13"/>
  <c r="G24" i="24" s="1"/>
  <c r="E85" i="24"/>
  <c r="E66" i="13"/>
  <c r="G85" i="24" s="1"/>
  <c r="H24" i="18"/>
  <c r="E74" i="24"/>
  <c r="E39" i="13"/>
  <c r="G74" i="24" s="1"/>
  <c r="E59" i="13"/>
  <c r="G37" i="24" s="1"/>
  <c r="E58" i="24"/>
  <c r="E61" i="13"/>
  <c r="G58" i="24" s="1"/>
  <c r="E64" i="13"/>
  <c r="G52" i="24" s="1"/>
  <c r="F52" i="24"/>
  <c r="F83" i="18"/>
  <c r="H8" i="18"/>
  <c r="H15" i="18"/>
  <c r="H38" i="18"/>
  <c r="H56" i="18"/>
  <c r="E36" i="13"/>
  <c r="G73" i="24" s="1"/>
  <c r="E56" i="13"/>
  <c r="G38" i="24" s="1"/>
  <c r="E85" i="13"/>
  <c r="H48" i="18"/>
  <c r="H62" i="18"/>
  <c r="F27" i="24"/>
  <c r="E18" i="13"/>
  <c r="G27" i="24" s="1"/>
  <c r="D41" i="14"/>
  <c r="I40" i="18"/>
  <c r="P19" i="18" s="1"/>
  <c r="H40" i="18"/>
  <c r="E23" i="13"/>
  <c r="G50" i="24" s="1"/>
  <c r="E50" i="24"/>
  <c r="H18" i="18"/>
  <c r="I69" i="18"/>
  <c r="J75" i="18"/>
  <c r="Q30" i="18" s="1"/>
  <c r="H77" i="18"/>
  <c r="J79" i="18"/>
  <c r="J81" i="18"/>
  <c r="E46" i="24"/>
  <c r="E65" i="13"/>
  <c r="G46" i="24" s="1"/>
  <c r="H5" i="18"/>
  <c r="H14" i="18"/>
  <c r="J73" i="18"/>
  <c r="Q28" i="18" s="1"/>
  <c r="J77" i="18"/>
  <c r="H9" i="13"/>
  <c r="E31" i="13"/>
  <c r="G45" i="24" s="1"/>
  <c r="E40" i="13"/>
  <c r="G76" i="24" s="1"/>
  <c r="H74" i="13"/>
  <c r="H13" i="18"/>
  <c r="H57" i="18"/>
  <c r="H61" i="18"/>
  <c r="E41" i="24"/>
  <c r="I59" i="18"/>
  <c r="E44" i="24"/>
  <c r="E19" i="13"/>
  <c r="G44" i="24" s="1"/>
  <c r="E28" i="13"/>
  <c r="G64" i="24" s="1"/>
  <c r="E67" i="24"/>
  <c r="E51" i="13"/>
  <c r="G67" i="24" s="1"/>
  <c r="H60" i="13"/>
  <c r="H4" i="18"/>
  <c r="H21" i="18"/>
  <c r="O2" i="18"/>
  <c r="J57" i="18" s="1"/>
  <c r="H59" i="18"/>
  <c r="H72" i="18"/>
  <c r="E41" i="14"/>
  <c r="E77" i="24"/>
  <c r="H3" i="18"/>
  <c r="H22" i="18"/>
  <c r="H25" i="18"/>
  <c r="H72" i="13"/>
  <c r="E40" i="14"/>
  <c r="G83" i="18"/>
  <c r="I17" i="18"/>
  <c r="H29" i="18"/>
  <c r="I63" i="18"/>
  <c r="H68" i="13"/>
  <c r="H84" i="13"/>
  <c r="N4" i="18"/>
  <c r="I36" i="18" s="1"/>
  <c r="I19" i="18"/>
  <c r="I26" i="18"/>
  <c r="I41" i="18"/>
  <c r="P20" i="18" s="1"/>
  <c r="I49" i="18"/>
  <c r="I57" i="18"/>
  <c r="N3" i="18"/>
  <c r="I77" i="18" s="1"/>
  <c r="D42" i="14"/>
  <c r="I81" i="18"/>
  <c r="I37" i="18" l="1"/>
  <c r="I7" i="18"/>
  <c r="D43" i="14"/>
  <c r="I72" i="18"/>
  <c r="I23" i="18"/>
  <c r="J52" i="18"/>
  <c r="I6" i="18"/>
  <c r="I62" i="18"/>
  <c r="I15" i="18"/>
  <c r="P4" i="24"/>
  <c r="E12" i="24" s="1"/>
  <c r="P5" i="24"/>
  <c r="E13" i="24" s="1"/>
  <c r="L4" i="24"/>
  <c r="D12" i="24" s="1"/>
  <c r="AL6" i="24"/>
  <c r="H14" i="24" s="1"/>
  <c r="AL4" i="24"/>
  <c r="H12" i="24" s="1"/>
  <c r="J45" i="33"/>
  <c r="G44" i="33"/>
  <c r="J44" i="33"/>
  <c r="H45" i="33"/>
  <c r="K45" i="33"/>
  <c r="K47" i="33"/>
  <c r="K44" i="33"/>
  <c r="G45" i="33"/>
  <c r="J47" i="33"/>
  <c r="K46" i="33"/>
  <c r="I44" i="33"/>
  <c r="G46" i="33"/>
  <c r="J46" i="33"/>
  <c r="J28" i="18"/>
  <c r="J20" i="18"/>
  <c r="J15" i="18"/>
  <c r="J4" i="18"/>
  <c r="Q12" i="18" s="1"/>
  <c r="J27" i="18"/>
  <c r="J34" i="18"/>
  <c r="J30" i="18"/>
  <c r="J63" i="18"/>
  <c r="I28" i="18"/>
  <c r="I2" i="18"/>
  <c r="P10" i="18" s="1"/>
  <c r="I25" i="18"/>
  <c r="I27" i="18"/>
  <c r="J21" i="18"/>
  <c r="J25" i="18"/>
  <c r="J12" i="18"/>
  <c r="I66" i="18"/>
  <c r="I21" i="18"/>
  <c r="J59" i="18"/>
  <c r="Q32" i="18"/>
  <c r="I18" i="18"/>
  <c r="J39" i="18"/>
  <c r="J18" i="18"/>
  <c r="J16" i="18"/>
  <c r="J32" i="18"/>
  <c r="I13" i="18"/>
  <c r="I9" i="18"/>
  <c r="J17" i="18"/>
  <c r="J3" i="18"/>
  <c r="Q11" i="18" s="1"/>
  <c r="J9" i="18"/>
  <c r="I79" i="18"/>
  <c r="J11" i="18"/>
  <c r="I3" i="18"/>
  <c r="P11" i="18" s="1"/>
  <c r="J19" i="18"/>
  <c r="J8" i="18"/>
  <c r="J26" i="18"/>
  <c r="J37" i="18"/>
  <c r="I70" i="18"/>
  <c r="J29" i="18"/>
  <c r="J67" i="18"/>
  <c r="J13" i="18"/>
  <c r="P3" i="18"/>
  <c r="K76" i="18" s="1"/>
  <c r="R31" i="18" s="1"/>
  <c r="I56" i="18"/>
  <c r="I38" i="18"/>
  <c r="J35" i="18"/>
  <c r="I32" i="18"/>
  <c r="J33" i="18"/>
  <c r="J24" i="18"/>
  <c r="J31" i="18"/>
  <c r="J2" i="18"/>
  <c r="Q10" i="18" s="1"/>
  <c r="J5" i="18"/>
  <c r="Q13" i="18" s="1"/>
  <c r="J10" i="18"/>
  <c r="J36" i="18"/>
  <c r="I10" i="18"/>
  <c r="I14" i="18"/>
  <c r="I4" i="18"/>
  <c r="P12" i="18" s="1"/>
  <c r="J14" i="18"/>
  <c r="J6" i="18"/>
  <c r="J22" i="18"/>
  <c r="J38" i="18"/>
  <c r="J7" i="18"/>
  <c r="I46" i="33"/>
  <c r="F45" i="33"/>
  <c r="E44" i="33"/>
  <c r="E45" i="33"/>
  <c r="I47" i="33"/>
  <c r="F44" i="33"/>
  <c r="D44" i="33"/>
  <c r="AL7" i="24"/>
  <c r="H15" i="24" s="1"/>
  <c r="AD6" i="24"/>
  <c r="G14" i="24" s="1"/>
  <c r="AD4" i="24"/>
  <c r="G12" i="24" s="1"/>
  <c r="I45" i="33"/>
  <c r="P6" i="24"/>
  <c r="E14" i="24" s="1"/>
  <c r="F46" i="33"/>
  <c r="H46" i="33"/>
  <c r="H44" i="33"/>
  <c r="K81" i="18"/>
  <c r="K74" i="18"/>
  <c r="R29" i="18" s="1"/>
  <c r="K75" i="18"/>
  <c r="R30" i="18" s="1"/>
  <c r="D46" i="14"/>
  <c r="P2" i="18"/>
  <c r="K56" i="18" s="1"/>
  <c r="Q33" i="18"/>
  <c r="P4" i="18"/>
  <c r="K5" i="18" s="1"/>
  <c r="R13" i="18" s="1"/>
  <c r="H83" i="18"/>
  <c r="I45" i="18"/>
  <c r="I53" i="18"/>
  <c r="I61" i="18"/>
  <c r="I67" i="18"/>
  <c r="K48" i="18"/>
  <c r="F42" i="14"/>
  <c r="I55" i="18"/>
  <c r="I52" i="18"/>
  <c r="I64" i="18"/>
  <c r="I54" i="18"/>
  <c r="I33" i="18"/>
  <c r="I30" i="18"/>
  <c r="I31" i="18"/>
  <c r="I5" i="18"/>
  <c r="P13" i="18" s="1"/>
  <c r="I20" i="18"/>
  <c r="I16" i="18"/>
  <c r="I29" i="18"/>
  <c r="I11" i="18"/>
  <c r="I12" i="18"/>
  <c r="J71" i="18"/>
  <c r="J62" i="18"/>
  <c r="J54" i="18"/>
  <c r="J46" i="18"/>
  <c r="J61" i="18"/>
  <c r="J55" i="18"/>
  <c r="O5" i="18"/>
  <c r="J70" i="18"/>
  <c r="J51" i="18"/>
  <c r="J50" i="18"/>
  <c r="J40" i="18"/>
  <c r="Q19" i="18" s="1"/>
  <c r="J69" i="18"/>
  <c r="J66" i="18"/>
  <c r="J44" i="18"/>
  <c r="J42" i="18"/>
  <c r="Q21" i="18" s="1"/>
  <c r="J60" i="18"/>
  <c r="J58" i="18"/>
  <c r="J48" i="18"/>
  <c r="J68" i="18"/>
  <c r="J65" i="18"/>
  <c r="J56" i="18"/>
  <c r="J47" i="18"/>
  <c r="J45" i="18"/>
  <c r="J64" i="18"/>
  <c r="J49" i="18"/>
  <c r="J41" i="18"/>
  <c r="Q20" i="18" s="1"/>
  <c r="J72" i="18"/>
  <c r="J53" i="18"/>
  <c r="I34" i="18"/>
  <c r="I24" i="18"/>
  <c r="K77" i="18"/>
  <c r="D45" i="14"/>
  <c r="E43" i="14"/>
  <c r="E46" i="14" s="1"/>
  <c r="F40" i="14"/>
  <c r="F43" i="14" s="1"/>
  <c r="I65" i="18"/>
  <c r="I58" i="18"/>
  <c r="I50" i="18"/>
  <c r="I42" i="18"/>
  <c r="P21" i="18" s="1"/>
  <c r="N5" i="18"/>
  <c r="I71" i="18"/>
  <c r="I68" i="18"/>
  <c r="I43" i="18"/>
  <c r="P22" i="18" s="1"/>
  <c r="I48" i="18"/>
  <c r="I74" i="18"/>
  <c r="P29" i="18" s="1"/>
  <c r="I80" i="18"/>
  <c r="I76" i="18"/>
  <c r="P31" i="18" s="1"/>
  <c r="I78" i="18"/>
  <c r="F41" i="14"/>
  <c r="I73" i="18"/>
  <c r="P28" i="18" s="1"/>
  <c r="I39" i="18"/>
  <c r="I22" i="18"/>
  <c r="I75" i="18"/>
  <c r="P30" i="18" s="1"/>
  <c r="I35" i="18"/>
  <c r="I8" i="18"/>
  <c r="I51" i="18"/>
  <c r="J43" i="18"/>
  <c r="Q22" i="18" s="1"/>
  <c r="I46" i="18"/>
  <c r="I60" i="18"/>
  <c r="Q14" i="18" l="1"/>
  <c r="Q15" i="18" s="1"/>
  <c r="K15" i="18"/>
  <c r="K22" i="18"/>
  <c r="K6" i="18"/>
  <c r="K78" i="18"/>
  <c r="K21" i="18"/>
  <c r="K79" i="18"/>
  <c r="K73" i="18"/>
  <c r="R28" i="18" s="1"/>
  <c r="P23" i="18"/>
  <c r="P24" i="18" s="1"/>
  <c r="K60" i="18"/>
  <c r="K51" i="18"/>
  <c r="P14" i="18"/>
  <c r="P15" i="18" s="1"/>
  <c r="P32" i="18"/>
  <c r="P33" i="18" s="1"/>
  <c r="K80" i="18"/>
  <c r="K61" i="18"/>
  <c r="K59" i="18"/>
  <c r="F44" i="14"/>
  <c r="K72" i="18"/>
  <c r="K57" i="18"/>
  <c r="K2" i="18"/>
  <c r="R10" i="18" s="1"/>
  <c r="K30" i="18"/>
  <c r="K39" i="18"/>
  <c r="K10" i="18"/>
  <c r="K11" i="18"/>
  <c r="K33" i="18"/>
  <c r="K23" i="18"/>
  <c r="K31" i="18"/>
  <c r="K35" i="18"/>
  <c r="K9" i="18"/>
  <c r="K26" i="18"/>
  <c r="K28" i="18"/>
  <c r="K16" i="18"/>
  <c r="K37" i="18"/>
  <c r="K34" i="18"/>
  <c r="K7" i="18"/>
  <c r="K27" i="18"/>
  <c r="K36" i="18"/>
  <c r="K12" i="18"/>
  <c r="K17" i="18"/>
  <c r="K32" i="18"/>
  <c r="K20" i="18"/>
  <c r="K44" i="18"/>
  <c r="K3" i="18"/>
  <c r="R11" i="18" s="1"/>
  <c r="K18" i="18"/>
  <c r="K29" i="18"/>
  <c r="E45" i="14"/>
  <c r="K13" i="18"/>
  <c r="K14" i="18"/>
  <c r="K19" i="18"/>
  <c r="D44" i="14"/>
  <c r="P5" i="18"/>
  <c r="K70" i="18"/>
  <c r="K47" i="18"/>
  <c r="K55" i="18"/>
  <c r="K49" i="18"/>
  <c r="K41" i="18"/>
  <c r="R20" i="18" s="1"/>
  <c r="K52" i="18"/>
  <c r="K42" i="18"/>
  <c r="R21" i="18" s="1"/>
  <c r="K53" i="18"/>
  <c r="K71" i="18"/>
  <c r="K68" i="18"/>
  <c r="K58" i="18"/>
  <c r="K45" i="18"/>
  <c r="K67" i="18"/>
  <c r="K50" i="18"/>
  <c r="K65" i="18"/>
  <c r="K69" i="18"/>
  <c r="K63" i="18"/>
  <c r="K66" i="18"/>
  <c r="K24" i="18"/>
  <c r="K43" i="18"/>
  <c r="R22" i="18" s="1"/>
  <c r="K8" i="18"/>
  <c r="Q23" i="18"/>
  <c r="Q24" i="18" s="1"/>
  <c r="K40" i="18"/>
  <c r="R19" i="18" s="1"/>
  <c r="K54" i="18"/>
  <c r="K38" i="18"/>
  <c r="K25" i="18"/>
  <c r="K64" i="18"/>
  <c r="E44" i="14"/>
  <c r="K46" i="18"/>
  <c r="K62" i="18"/>
  <c r="K4" i="18"/>
  <c r="R12" i="18" s="1"/>
  <c r="R32" i="18" l="1"/>
  <c r="R33" i="18" s="1"/>
  <c r="R14" i="18"/>
  <c r="R15" i="18" s="1"/>
  <c r="F45" i="14"/>
  <c r="R23" i="18"/>
  <c r="R24" i="18" s="1"/>
  <c r="F46" i="14"/>
</calcChain>
</file>

<file path=xl/sharedStrings.xml><?xml version="1.0" encoding="utf-8"?>
<sst xmlns="http://schemas.openxmlformats.org/spreadsheetml/2006/main" count="1684" uniqueCount="396">
  <si>
    <t>PROBLEMA DE SALUD</t>
  </si>
  <si>
    <t>Insuficiencia Renal Crónica Terminal</t>
  </si>
  <si>
    <t>Cardiopatías Congénitas Operables</t>
  </si>
  <si>
    <t>Cáncer Cérvicouterino</t>
  </si>
  <si>
    <t>Cuidados Paliativos Cáncer Terminal</t>
  </si>
  <si>
    <t>Infarto Agudo del Miocardio (IAM)</t>
  </si>
  <si>
    <t>Diabetes Mellitus Tipo 1</t>
  </si>
  <si>
    <t>Diabetes Mellitus Tipo 2</t>
  </si>
  <si>
    <t>Cáncer de Mama</t>
  </si>
  <si>
    <t>Disrafias Espinales</t>
  </si>
  <si>
    <t>Escoliosis, tratamiento quirúrgico en menores de 25 años</t>
  </si>
  <si>
    <t>Cataratas</t>
  </si>
  <si>
    <t>Artrosis de Cadera Severa que requiere Prótesis</t>
  </si>
  <si>
    <t>Fisura Labiopalatina</t>
  </si>
  <si>
    <t>Cánceres Infantiles</t>
  </si>
  <si>
    <t>Esquizofrenia</t>
  </si>
  <si>
    <t>Cáncer de Testículo</t>
  </si>
  <si>
    <t>Linfoma del Adulto</t>
  </si>
  <si>
    <t>VIH / SIDA</t>
  </si>
  <si>
    <t>Infección Respiratoria Aguda (IRA) Infantil</t>
  </si>
  <si>
    <t>Neumonía Comunitaria de Manejo Ambulatorio</t>
  </si>
  <si>
    <t>Hipertensión Arterial</t>
  </si>
  <si>
    <t>Epilepsia No Refractaria</t>
  </si>
  <si>
    <t>Salud Oral</t>
  </si>
  <si>
    <t>Prematurez</t>
  </si>
  <si>
    <t>Trastorno de Conducción que requiere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</si>
  <si>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</si>
  <si>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</si>
  <si>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</si>
  <si>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</si>
  <si>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</si>
  <si>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</si>
  <si>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</si>
  <si>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</si>
  <si>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</si>
  <si>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</si>
  <si>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</si>
  <si>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</si>
  <si>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</si>
  <si>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</si>
  <si>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</si>
  <si>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</si>
  <si>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</si>
  <si>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Leucemia en personas de 15 años y más</t>
  </si>
  <si>
    <t>Urgencias odontológicas ambulatorias</t>
  </si>
  <si>
    <t>Salud oral integral del adulto de 60 años</t>
  </si>
  <si>
    <t>Politraumatizado grave</t>
  </si>
  <si>
    <t>Atención de urgencia del traumatismo cráneo encefálico moderado o grave</t>
  </si>
  <si>
    <t>Trauma ocular grave</t>
  </si>
  <si>
    <t xml:space="preserve">Artritis reumatoidea 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</si>
  <si>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</si>
  <si>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</si>
  <si>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</si>
  <si>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</si>
  <si>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FONASA</t>
  </si>
  <si>
    <t>ISAPRE</t>
  </si>
  <si>
    <t>FUENTES</t>
  </si>
  <si>
    <t xml:space="preserve"> 2006-12-31</t>
  </si>
  <si>
    <t>ND</t>
  </si>
  <si>
    <t>Subtotal Casos GES Decreto Supremo N° 170</t>
  </si>
  <si>
    <t>Subtotal Casos GES 40 problemas de salud Decreto Supremo N° 228</t>
  </si>
  <si>
    <t>Subtotal Casos GES 15 problemas de salud adicionales Decreto Supremo N° 228</t>
  </si>
  <si>
    <t>TOTAL GENERAL</t>
  </si>
  <si>
    <t>Subtotal Casos GES 16 problemas de salud adicionales Decreto Supremo N° 44</t>
  </si>
  <si>
    <t>SUPERINTENDENCIA DE SALUD</t>
  </si>
  <si>
    <t xml:space="preserve"> 2007-05-27</t>
  </si>
  <si>
    <t>Superintendencia de Salud</t>
  </si>
  <si>
    <t>Volver al Indice</t>
  </si>
  <si>
    <t>Total Casos GES Decreto Supremo N° 170</t>
  </si>
  <si>
    <t>Total Casos GES 40 problemas de salud Decreto Supremo N° 228</t>
  </si>
  <si>
    <t>Cuadros Casos GES acumulados por año y semestre</t>
  </si>
  <si>
    <t>Año 2005</t>
  </si>
  <si>
    <t>Año 2007</t>
  </si>
  <si>
    <t>Año 2008</t>
  </si>
  <si>
    <t>Año 2006</t>
  </si>
  <si>
    <t>Número de Casos GES Acumulados</t>
  </si>
  <si>
    <t>Gráficos de Casos GES acumulados</t>
  </si>
  <si>
    <t>Razón Fonasa / Isapre</t>
  </si>
  <si>
    <t>Cuidados Paliativos del Cáncer Terminal</t>
  </si>
  <si>
    <t>VIH/SIDA</t>
  </si>
  <si>
    <t>Tratamiento médico en personas de 55 años y más con Artrosis de Cadera y/o Rodilla, Leve y Moderada</t>
  </si>
  <si>
    <t>Tratamiento quirúrgico de Tumores Primarios del Sistema Nervioso Central de personas de 15 años o más</t>
  </si>
  <si>
    <t>Tratamiento quirúrgico de Hernia del Núcleo Pulposo lumbar</t>
  </si>
  <si>
    <t>Urgencia Odontológicas Ambulatoria</t>
  </si>
  <si>
    <t>Salud Oral Integral del Adulto de 60 años</t>
  </si>
  <si>
    <t>Atención de Urgencia del Traumatismo Cráneo Encefálico moderado o grave</t>
  </si>
  <si>
    <t>Trauma Ocular grave</t>
  </si>
  <si>
    <t>Fibrosis Quística</t>
  </si>
  <si>
    <t>Artritis Reumatoide</t>
  </si>
  <si>
    <t>Consumo perjudicial y dependencia de riesgo bajo a moderado de alcohol y drogas en personas menores de 20 años</t>
  </si>
  <si>
    <t>Analgesia del Parto</t>
  </si>
  <si>
    <t>Gran Quemado</t>
  </si>
  <si>
    <t>Hipoacusia bilateral en personas de 65 años y más que requieren uso de audífonos</t>
  </si>
  <si>
    <t>Tasa de uso acumulada de Casos GES</t>
  </si>
  <si>
    <t>Gráfico de Casos GES acumulados</t>
  </si>
  <si>
    <t>Gráfico de Casos GES por tipo de atención</t>
  </si>
  <si>
    <t>Departamento de Estudios y Desarrollo</t>
  </si>
  <si>
    <t>Casos GES por Problema de Salud y Región en Isapres</t>
  </si>
  <si>
    <t>S/inf</t>
  </si>
  <si>
    <t>Total</t>
  </si>
  <si>
    <t>INSUFICIENCIA RENAL CRÓNICA TERMINAL</t>
  </si>
  <si>
    <t>CARDIOPATÍAS CONGÉNITAS OPERABLES EN MENORES DE 15 AÑOS</t>
  </si>
  <si>
    <t>CANCER CERVICOUTERINO</t>
  </si>
  <si>
    <t>ALIVIO DEL DOLOR POR CANCER AVANZADO Y CUIDADOS PALIATIVOS</t>
  </si>
  <si>
    <t>INFARTO AGUDO DEL MIOCARDIO</t>
  </si>
  <si>
    <t>DIABETES MELLITUS TIPO 1</t>
  </si>
  <si>
    <t>DIABETES MELLITUS TIPO 2</t>
  </si>
  <si>
    <t>CANCER DE MAMA EN PERSONAS DE 15 AÑOS Y MAS</t>
  </si>
  <si>
    <t>DISRAFIAS ESPINALES</t>
  </si>
  <si>
    <t>TRATAMIENTO QUIRURGICO DE ESCOLIOSIS EN MENORES DE 25 AÑOS</t>
  </si>
  <si>
    <t>TRATAMIENTO QUIRURGICO DE CATARATAS</t>
  </si>
  <si>
    <t>ENDOPROTESIS TOTAL DE CADERA</t>
  </si>
  <si>
    <t>FISURA LABIOPALATINA</t>
  </si>
  <si>
    <t>CANCER EN MENORES DE 15 AÑOS</t>
  </si>
  <si>
    <t>ESQUIZOFRENIA</t>
  </si>
  <si>
    <t>CANCER DE TESTICULO EN PERSONAS DE 15 AÑOS Y MAS</t>
  </si>
  <si>
    <t>LINFOMAS EN PERSONAS DE 15 AÑOS Y MAS</t>
  </si>
  <si>
    <t>SINDROME DE LA INMUNODEFICIENCIA ADQUIRIDA VIH/SIDA</t>
  </si>
  <si>
    <t>INFECCION RESPIRATORIA AGUDA</t>
  </si>
  <si>
    <t>NEUMONIA ADQUIRIDA EN LA COMUNIDAD</t>
  </si>
  <si>
    <t>HIPERTENSIÓN ARTERIAL PRIMARIA O ESENCIAL EN PERSONAS DE 15 AÑOS Y MAS</t>
  </si>
  <si>
    <t>EPILEPSIA NO REFRACTARIA EN PERSONAS DESDE 1 AÑO Y MENORES DE 15 AÑOS</t>
  </si>
  <si>
    <t>SALUD ORAL INTEGRAL PARA NIÑOS DE 6 AÑOS</t>
  </si>
  <si>
    <t>PREMATUREZ</t>
  </si>
  <si>
    <t>TRASTORNOS DE GENERACION DEL IMPULSO Y CONDUCCIÓN EN PERSONAS DE 15 AÑOS Y MAS, QUE REQUIEREN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</si>
  <si>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</si>
  <si>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</si>
  <si>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</si>
  <si>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</si>
  <si>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</si>
  <si>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</si>
  <si>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</si>
  <si>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</si>
  <si>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</si>
  <si>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</si>
  <si>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</si>
  <si>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</si>
  <si>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</si>
  <si>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</si>
  <si>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</si>
  <si>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</si>
  <si>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</si>
  <si>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TRATAMIENTO QUIRURGICO DE TUMORES PRIMARIOS DEL SISTEMA NERVIOSO CENTRAL EN PERSONAS DE 15 AÑOS O MÁS</t>
  </si>
  <si>
    <t>TRATAMIENTO QUIRURGICO HERNIA NUCLEO PULPOSO LUMBAR</t>
  </si>
  <si>
    <t>LEUCEMIA EN PERSONAS DE 15 AÑOS Y MÁS</t>
  </si>
  <si>
    <t>URGENCIAS ODONTOLÓGICAS AMBULATORIAS</t>
  </si>
  <si>
    <t>SALUD ORAL INTEGRAL DEL ADULTO DE 60 AÑOS</t>
  </si>
  <si>
    <t>POLITRAUMA-TIZADO GRAVE</t>
  </si>
  <si>
    <t>ATENCIÓN DE URGENCIA DEL TRAUMATISMO CRÁNEO ENCEFÁLICO MODERADO O GRAVE</t>
  </si>
  <si>
    <t>TRAUMA OCULAR GRAVE</t>
  </si>
  <si>
    <t>FIBROSIS QUISTICA</t>
  </si>
  <si>
    <t>ARTRITIS REUMATOIDEA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</si>
  <si>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</si>
  <si>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</si>
  <si>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</si>
  <si>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</si>
  <si>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INDICE GENERAL DE DATOS E INFORMACION PRESENTADA DE CASOS GES ACUMULADOS</t>
  </si>
  <si>
    <t>Volver al Inicio</t>
  </si>
  <si>
    <t>Ir al Final</t>
  </si>
  <si>
    <t>Año 2009</t>
  </si>
  <si>
    <t>Sin Problema de Salud Informado</t>
  </si>
  <si>
    <t>Esta información no incorpora casos de VIH atendidos por FONASA y no considera los casos registrados por CONASIDA (9.147 casos al 15 de junio de 2008)</t>
  </si>
  <si>
    <t>(*)</t>
  </si>
  <si>
    <t>Año 2010</t>
  </si>
  <si>
    <t>Tasa de Uso: expresa la razón entre el número de casos AUGE de la población objetivo definida en la Garantía de Acceso del Decreto Supremo GES N° 1 por cada 100.000 beneficiarios, en un período determinado, con excepción de las Disrafias Espinales, Fisura Labiopalatina y Prematurez, en las que se usó la población estimada de Recién Nacidos.</t>
  </si>
  <si>
    <t>Siete casos informados sin problema de salud</t>
  </si>
  <si>
    <t>ND: No Disponibles.</t>
  </si>
  <si>
    <t>Número de casos acumulados Jul-2005 a Jun-2006</t>
  </si>
  <si>
    <t>Número de casos acumulados Jul-2005 a Dic-2005</t>
  </si>
  <si>
    <t>Número de casos acumulados Jul-2005 a Jun-2007</t>
  </si>
  <si>
    <t>Número de casos acumulados Jul-2005 a Dic-2007</t>
  </si>
  <si>
    <t>Tratamiento quirúrgico de tumores primarios del sistema nervioso central en personas de 15 años o más</t>
  </si>
  <si>
    <t>Colecistectomía preventiva del cáncer de vesícula en personas de 35 a 49 años sintomáticos</t>
  </si>
  <si>
    <t>Fibrosis quística</t>
  </si>
  <si>
    <t>Tratamiento quirúrgico hernia núcleo pulposo lumbar</t>
  </si>
  <si>
    <t>Número de casos acumulados Jul-2005 a Jun-2008</t>
  </si>
  <si>
    <t>Número de casos acumulados Jul-2005 a Dic-2008</t>
  </si>
  <si>
    <t>Número de casos acumulados Jul-2005 a Mar-2009</t>
  </si>
  <si>
    <t>Número de casos acumulados Jul-2005 a Jun-2009</t>
  </si>
  <si>
    <t>Número de casos acumulados Jul-2005 a Sep-2008</t>
  </si>
  <si>
    <t>Número de casos acumulados Jul-2005 a Dic-2009</t>
  </si>
  <si>
    <t>Número de casos acumulados Jul-2005 a Mar-2010</t>
  </si>
  <si>
    <t>Número de casos acumulados Jul-2005 a Jun-2010</t>
  </si>
  <si>
    <t>Casos GES Acumulados por Problema de Salud</t>
  </si>
  <si>
    <t>EPILEPSIA NO REFRACTARIA EN PERSONAS DE 15 AÑOS Y MÁS</t>
  </si>
  <si>
    <t>ASMA BRONQUIAL EN PERSONAS DE 15 AÑOS Y MÁS</t>
  </si>
  <si>
    <t>ENFERMEDAD DE PARKINSON</t>
  </si>
  <si>
    <t>ARTRITIS IDIOPÁTICA JUVENIL</t>
  </si>
  <si>
    <t>PREVENCIÓN SECUNDARIA INSUFICIENCIA RENAL CRÓNICA TERMINAL</t>
  </si>
  <si>
    <t>DISPLASIA LUXANTE DE CADERAS</t>
  </si>
  <si>
    <t>SALUD ORAL INTEGRAL DE LA EMBARAZADA</t>
  </si>
  <si>
    <t>ESCLEROSIS MÚLTIPLE RECURRENTE REMITENTE</t>
  </si>
  <si>
    <t>HEPATITIS B</t>
  </si>
  <si>
    <t>HEPATITIS C</t>
  </si>
  <si>
    <t>Isapre</t>
  </si>
  <si>
    <t>Fonasa</t>
  </si>
  <si>
    <t>Nº</t>
  </si>
  <si>
    <t>Número de casos acumulados Jul-2005 a Sep-2010</t>
  </si>
  <si>
    <t xml:space="preserve">Retinopatía del prematuro </t>
  </si>
  <si>
    <t xml:space="preserve"> Displasia broncopulmonar del prematuro </t>
  </si>
  <si>
    <t xml:space="preserve"> Hipoacusia neurosensorial bilateral del prematuro </t>
  </si>
  <si>
    <t xml:space="preserve"> Epilepsia no refractaria en personas de 15 años y más </t>
  </si>
  <si>
    <t xml:space="preserve"> Asma bronquial en personas de 15 años y más </t>
  </si>
  <si>
    <t xml:space="preserve"> Enfermedad de Parkinson </t>
  </si>
  <si>
    <t xml:space="preserve"> Artritis idiopática juvenil </t>
  </si>
  <si>
    <t xml:space="preserve"> Prevención secundaria insuficiencia renal crónica terminal </t>
  </si>
  <si>
    <t xml:space="preserve"> Displasia luxante de caderas </t>
  </si>
  <si>
    <t xml:space="preserve"> Salud oral integral de la embarazada </t>
  </si>
  <si>
    <t xml:space="preserve"> Esclerosis múltiple recurrente remitente </t>
  </si>
  <si>
    <t xml:space="preserve"> Hepatitis B</t>
  </si>
  <si>
    <t xml:space="preserve"> Hepatitis C</t>
  </si>
  <si>
    <t xml:space="preserve">RETINOPATÍA DEL PREMATURO </t>
  </si>
  <si>
    <t xml:space="preserve"> DISPLASIA BRONCOPULMONAR DEL PREMATURO </t>
  </si>
  <si>
    <t xml:space="preserve"> HIPOACUSIA NEUROSENSORIAL BILATERAL DEL PREMATURO</t>
  </si>
  <si>
    <t>Número de casos acumulados Jul-2005 a Sep-2009</t>
  </si>
  <si>
    <t>Hospitalario</t>
  </si>
  <si>
    <t>Mixto</t>
  </si>
  <si>
    <t>Ambulatorio</t>
  </si>
  <si>
    <t xml:space="preserve">Isapre </t>
  </si>
  <si>
    <t>Sistema</t>
  </si>
  <si>
    <t>Poblacion Obj Fonasa</t>
  </si>
  <si>
    <t>Poblacion Obj Isapre</t>
  </si>
  <si>
    <t>NOTA: La caída del problema de Salud 24 Premarurez corresponde a la nueva codificación  y distribución de este tipo de problema de salud (57, 58, 59)</t>
  </si>
  <si>
    <t>Año</t>
  </si>
  <si>
    <t>Año 1 (05-06)</t>
  </si>
  <si>
    <t>Año 2 (06-07)</t>
  </si>
  <si>
    <t>Año 3 (07-08)</t>
  </si>
  <si>
    <t>Año 4 (08-09)</t>
  </si>
  <si>
    <t>Año 5 (09-10)</t>
  </si>
  <si>
    <t>Año 6 (10-11)</t>
  </si>
  <si>
    <t>Número de casos acumulados Jul-2005 a Dic-2010</t>
  </si>
  <si>
    <t>PS</t>
  </si>
  <si>
    <t>a Dic-08</t>
  </si>
  <si>
    <t>a Dic-09</t>
  </si>
  <si>
    <t>a Dic-10</t>
  </si>
  <si>
    <t>Muestra la cantidad de casos totales atendidos por FONASA e Isapres, acumulados desde el 1° de julio de 2005 a cada semestre o trimestre y año que se indica para Fonasa e Isapres.</t>
  </si>
  <si>
    <t>Ver Nota</t>
  </si>
  <si>
    <t>Año 2011</t>
  </si>
  <si>
    <t>Número de casos acumulados Jul-2005 a Mar-2011</t>
  </si>
  <si>
    <t>Número de casos acumulados Jul-2005 a Jun-2011</t>
  </si>
  <si>
    <t>Número de casos acumulados Jul-2005 a Sep-2011</t>
  </si>
  <si>
    <t>Número de casos acumulados Jul-2005 a Dic-2011</t>
  </si>
  <si>
    <t>Problema 1-25</t>
  </si>
  <si>
    <t>Problema 26-40</t>
  </si>
  <si>
    <t>Problema 41-56</t>
  </si>
  <si>
    <t>Problema 57-69</t>
  </si>
  <si>
    <t>Ini</t>
  </si>
  <si>
    <t>Fin</t>
  </si>
  <si>
    <t>Grupo</t>
  </si>
  <si>
    <t>a jun 2006</t>
  </si>
  <si>
    <t>a jun 2007</t>
  </si>
  <si>
    <t>a jun 2008</t>
  </si>
  <si>
    <t>a jun 2009</t>
  </si>
  <si>
    <t>a jun 2010</t>
  </si>
  <si>
    <t>a jun 2011</t>
  </si>
  <si>
    <t>% Fonasa por Modalidad Atención</t>
  </si>
  <si>
    <t>% Isapre por Modalidad Atención</t>
  </si>
  <si>
    <t>% Sistema por Modalidad Atención</t>
  </si>
  <si>
    <t>Modalidad de Atención</t>
  </si>
  <si>
    <t>OA</t>
  </si>
  <si>
    <t>Otras Ambulatorias</t>
  </si>
  <si>
    <t>Gráfico Ambulatorias más Frecuentes</t>
  </si>
  <si>
    <t>Gráfico Hospitalarias más Frecuentes</t>
  </si>
  <si>
    <t>Otras Hospitalarias</t>
  </si>
  <si>
    <t>Gráfico Mixtas más Frecuentes</t>
  </si>
  <si>
    <t>Otras Mixtas</t>
  </si>
  <si>
    <t>OM</t>
  </si>
  <si>
    <t>OH</t>
  </si>
  <si>
    <t>Ranking de Tasas de Uso Enero a XXX</t>
  </si>
  <si>
    <t>Fonasa/Isapre</t>
  </si>
  <si>
    <t>Ranking</t>
  </si>
  <si>
    <t>Problema de Salud</t>
  </si>
  <si>
    <t>N°</t>
  </si>
  <si>
    <t>Fonasa - Tasa de Uso por 100.000</t>
  </si>
  <si>
    <t>Isapre - Tasa de Uso por 100.000</t>
  </si>
  <si>
    <t>Displasia broncopulmonar del prematuro</t>
  </si>
  <si>
    <t>Hepatitis B</t>
  </si>
  <si>
    <t>Hipoacusia neurosensorial bilateral del prematuro</t>
  </si>
  <si>
    <t>Artritis idiopática juvenil</t>
  </si>
  <si>
    <t>Esclerosis múltiple recurrente remitente</t>
  </si>
  <si>
    <t>Retinopatía del prematuro</t>
  </si>
  <si>
    <t>Asma bronquial en personas de 15 años y más</t>
  </si>
  <si>
    <t>Hepatitis C</t>
  </si>
  <si>
    <t>Hemorragia Subaracnoidea secundaria a ruptura de Aneurismas Cerebrales</t>
  </si>
  <si>
    <t>Enfermedad de Parkinson</t>
  </si>
  <si>
    <t>Epilepsia no refractaria en personas de 15 años y más</t>
  </si>
  <si>
    <t>Salud oral integral de la embarazada</t>
  </si>
  <si>
    <t>Prevención secundaria insuficiencia renal crónica terminal</t>
  </si>
  <si>
    <t>Displasia luxante de caderas</t>
  </si>
  <si>
    <t>Número de Casos</t>
  </si>
  <si>
    <t>Porcentaje</t>
  </si>
  <si>
    <t>Femenino</t>
  </si>
  <si>
    <t>Masculino</t>
  </si>
  <si>
    <t>Sin/Información</t>
  </si>
  <si>
    <t>Gráfico de Casos GES por modalidad de atención ambulatoria</t>
  </si>
  <si>
    <t>Gráfico de Casos GES por modalidad de atención hospitalaria</t>
  </si>
  <si>
    <t>Gráfico de Casos GES por modalidad de atención mixta</t>
  </si>
  <si>
    <t>Número de casos acumulados Jul-2005 a Dic-2006</t>
  </si>
  <si>
    <t>Gráfico de Distribución de casos por entregada de vigencia de decretos</t>
  </si>
  <si>
    <t>Muestra la distribución de los casos acumulados según entrada en vigencia de cada decreto supremo.</t>
  </si>
  <si>
    <t>a Dic-11</t>
  </si>
  <si>
    <t>Gráfico de Número de Casos entre Junio y Julio de cada año</t>
  </si>
  <si>
    <t>Gráfico de Número de Casos entre Enero y Diciembre de cada año</t>
  </si>
  <si>
    <t>Número de casos acumulados Jul-2005 a Mar-2012</t>
  </si>
  <si>
    <t>Número de casos acumulados Jul-2005 a Jun-2012</t>
  </si>
  <si>
    <t>Año 7 (11-12)</t>
  </si>
  <si>
    <t>I</t>
  </si>
  <si>
    <t>F</t>
  </si>
  <si>
    <t>a Jun 2006</t>
  </si>
  <si>
    <t>a Jun 2007</t>
  </si>
  <si>
    <t>a Jun 2008</t>
  </si>
  <si>
    <t>a Jun 2009</t>
  </si>
  <si>
    <t>a Jun 2010</t>
  </si>
  <si>
    <t>a Jun 2011</t>
  </si>
  <si>
    <t>a Jun 2012</t>
  </si>
  <si>
    <t>Problema  1 - 25</t>
  </si>
  <si>
    <t>Problema 26 - 40</t>
  </si>
  <si>
    <t>Problema 41 - 56</t>
  </si>
  <si>
    <t>Problema 57 - 69</t>
  </si>
  <si>
    <t>Muestra el número casos según Fonasa e Isapre entre Enero y Diciembre de cada año.</t>
  </si>
  <si>
    <t>Ingresos entre Julio y Diciembre 2005</t>
  </si>
  <si>
    <t>Ingresos entre Enero y Diciembre 2006</t>
  </si>
  <si>
    <t>Ingresos entre Enero y Diciembre 2007</t>
  </si>
  <si>
    <t>Ingresos entre Enero y Diciembre 2008</t>
  </si>
  <si>
    <t>Ingresos entre Enero y Diciembre 2009</t>
  </si>
  <si>
    <t>Ingresos entre Enero  y Diciembre 2010</t>
  </si>
  <si>
    <t>Ingresos entre Enero  y Diciembre 2011</t>
  </si>
  <si>
    <t>Sin código de problema de salud informado</t>
  </si>
  <si>
    <t>total</t>
  </si>
  <si>
    <t>Muestra la cantidad de casos totales atendidos por problema de salud y región acumulados al 30 de Septiembre de 2012</t>
  </si>
  <si>
    <t>SolAce</t>
  </si>
  <si>
    <t>Número de casos acumulados Jul-2005 a Sep-2012 (*)</t>
  </si>
  <si>
    <t>Total de Casos GES acumulados (*)</t>
  </si>
  <si>
    <t>NÚMERO DE CASOS GES ACUMULADOS ISAPRES POR REGIÓN AL 30 DE JUNIO DE 2012</t>
  </si>
  <si>
    <t>Muestra el número casos según Fonasa e Isapre entre Junio y Julio de cada año.</t>
  </si>
  <si>
    <t>a Dic-12</t>
  </si>
  <si>
    <t>Número de casos acumulados Jul-2005 a Dic-2012 (*)</t>
  </si>
  <si>
    <t>Ingresos entre Enero  y Diciembre 2012 (*)</t>
  </si>
  <si>
    <t>Número de casos acumulados Jul-2005 a Mar-2013</t>
  </si>
  <si>
    <t>Número de casos acumulados Jul-2005 a Sep-2013 (*)</t>
  </si>
  <si>
    <t>Número de casos acumulados Jul-2005 a Dic-2013 (*)</t>
  </si>
  <si>
    <t>Número de casos acumulados Jul-2005 a Jun-2013 (*)</t>
  </si>
  <si>
    <t>Número de casos acumulados Jul-2005 a Mar-2013 (*)</t>
  </si>
  <si>
    <t>Valida Incremento</t>
  </si>
  <si>
    <t>Valida PS</t>
  </si>
  <si>
    <t>Número de casos acumulados Jul-2005 a Jun-2013</t>
  </si>
  <si>
    <t>Año 8 (12-13)</t>
  </si>
  <si>
    <t>a Jun 2013</t>
  </si>
  <si>
    <t>AÑO GES</t>
  </si>
  <si>
    <t>Tasa de Uso en función de los Casos Ges (*)</t>
  </si>
  <si>
    <t>Aceptación</t>
  </si>
  <si>
    <t>(*) A partir de Julio 2012 la fuente de datos es el archivo de solicitudes de acceso a la GES. Considera las solicitudes de acceso del periodo aceptadas y con fecha de aceptación por la Isapre y, que fueron aceptadas por el beneficiario o cotizante.</t>
  </si>
  <si>
    <t>Año 2012 (*)</t>
  </si>
  <si>
    <t>Año 2013 (*)</t>
  </si>
  <si>
    <t>Los cuadros, gráficos y estadísticas son elaborados por el Departamento de Estudios y Desarrollo de la Superintendencia de Salud a partir de los datos de la División de Gestión de la Red Asistencial del Ministerio de Salud y del Departamento de Control de la Superintendencia de Salud. Datos provisionales por cuanto no han sido fiscalizados o auditados.</t>
  </si>
  <si>
    <t>Datos provisionales por cuanto no han sido fiscalizados o auditados.</t>
  </si>
  <si>
    <t>Cáncer Colorectal en personas de 15 años y más</t>
  </si>
  <si>
    <t>Cáncer de Ovario Epitelial</t>
  </si>
  <si>
    <t>Cáncer Vesical en personas de 15 años y más</t>
  </si>
  <si>
    <t>Osteosarcoma en personas de 15 años y más</t>
  </si>
  <si>
    <t>Tratamiento Quirúrgico de Lesiones Crónicas de la Válvula Aórtica en personas de 15 años y más</t>
  </si>
  <si>
    <t>Trastorno Bipolar en personas de 15 años y más</t>
  </si>
  <si>
    <t>Hipotiroidismo en personas de 15 años y más</t>
  </si>
  <si>
    <t>Tratamiento de Hipoacusia moderada en menores de 2 años</t>
  </si>
  <si>
    <t>Lupus Eritematoso Sistémico</t>
  </si>
  <si>
    <t>Tratamiento Quirúrgico de Lesiones Crónicas de la Válvula Mitral y Tricúspide en personas de 15 años y más</t>
  </si>
  <si>
    <t>Tratamiento de Erradicación del Helicobacter Pylori</t>
  </si>
  <si>
    <t>Número de casos acumulados Jul-2005 a Sep-2013</t>
  </si>
  <si>
    <t>Ingresos entre Enero  y Diciembre 2013 (*)</t>
  </si>
  <si>
    <t>Número de casos acumulados Jul-2005 a Dic-2013</t>
  </si>
  <si>
    <t>Enero 2013 - Diciembre 2013</t>
  </si>
  <si>
    <t>Número de casos acumulados Jul-2005 a Mar-2014 (*)</t>
  </si>
  <si>
    <t>Número de casos acumulados Jul-2005 a Jun-2014 (*)</t>
  </si>
  <si>
    <t>Número de casos acumulados Jul-2005 a Sep-2014 (*)</t>
  </si>
  <si>
    <t>Número de casos acumulados Jul-2005 a Dic-2014 (*)</t>
  </si>
  <si>
    <t>Año 2014 (*)</t>
  </si>
  <si>
    <t>2012-06 BASE FIJA</t>
  </si>
  <si>
    <t>El problema de salud N°18 VIH cuenta con casos incorporados al SIGGES desde 2014 en adelante</t>
  </si>
  <si>
    <t>Número de casos acumulados Jul-2005 a Mar-2014</t>
  </si>
  <si>
    <t>Muestra la cantidad de casos totales atendidos por FONASA e Isapres, acumulados en forma semestral y trimestral desde el 1° de julio de 2005 al 30 de Junio de 2014 para FONASA y desde el 1° de julio de 2005 al 30 de Junio de 2014 para Isapres.</t>
  </si>
  <si>
    <t>Muestra la distribución de Casos GES acumulados por nivel de atención desde Julio de 2005 al 30 de Junio de 2014.</t>
  </si>
  <si>
    <t>Muestra la distribución de Casos GES acumulados por modalidad de atención ambulatoria desde Julio 2005 al 30 de Junio de 2014.</t>
  </si>
  <si>
    <t>Muestra la distribución de Casos GES acumulados por modalidad de atención hospitalaria desde Julio 2005 al 30 de Junio de 2014.</t>
  </si>
  <si>
    <t>Muestra la distribución de Casos GES acumulados por modalidad de atención mixta desde Julio 2005 al 30 de Junio de 2014.</t>
  </si>
  <si>
    <t>Solicitudes-2014-06</t>
  </si>
  <si>
    <t>SolAce 2014-03</t>
  </si>
  <si>
    <t>SolAce-2014-06</t>
  </si>
  <si>
    <t>Número de casos acumulados Jul-2005 a Jun-2014</t>
  </si>
  <si>
    <t>Enero 2014 - Junio 2014</t>
  </si>
  <si>
    <t>Año 9 (13-14)</t>
  </si>
  <si>
    <t>Datos Casos Acumulados a de Julio 2005 a  Junio 2014</t>
  </si>
  <si>
    <t>Problema 70 - 80</t>
  </si>
  <si>
    <t>a Jun 2014</t>
  </si>
  <si>
    <t>Tasas de usos de Casos GES entre Enero y Junio 2014 (*)</t>
  </si>
  <si>
    <t>Muestra la distribución porcentual de los casos según Fonasa e Isapre según los problemas de salud al 30 de Junio de 2014.</t>
  </si>
  <si>
    <t>Ingresos entre Enero  y Junio 2014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</si>
</sst>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7" formatCode="yyyy\-mm\-dd;@"/>
    <numFmt numFmtId="168" formatCode="#,##0_ ;[Red]\(#,##0\)"/>
    <numFmt numFmtId="169" formatCode="0_ ;\-0\ "/>
    <numFmt numFmtId="170" formatCode="0000\-00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23"/>
      <name val="Verdana"/>
      <family val="2"/>
    </font>
    <font>
      <sz val="8"/>
      <color indexed="55"/>
      <name val="Verdana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u/>
      <sz val="10"/>
      <color indexed="12"/>
      <name val="Verdana"/>
      <family val="2"/>
    </font>
    <font>
      <sz val="10"/>
      <color indexed="12"/>
      <name val="Verdana"/>
      <family val="2"/>
    </font>
    <font>
      <sz val="10"/>
      <color indexed="63"/>
      <name val="Verdana"/>
      <family val="2"/>
    </font>
    <font>
      <b/>
      <sz val="16"/>
      <color theme="8"/>
      <name val="Verdana"/>
      <family val="2"/>
    </font>
    <font>
      <b/>
      <sz val="10"/>
      <color theme="8"/>
      <name val="Verdana"/>
      <family val="2"/>
    </font>
    <font>
      <sz val="10"/>
      <color indexed="9"/>
      <name val="Verdana"/>
      <family val="2"/>
    </font>
    <font>
      <u/>
      <sz val="12"/>
      <color indexed="12"/>
      <name val="Verdana"/>
      <family val="2"/>
    </font>
    <font>
      <b/>
      <sz val="10"/>
      <color indexed="9"/>
      <name val="Verdana"/>
      <family val="2"/>
    </font>
    <font>
      <sz val="11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u/>
      <sz val="8"/>
      <color indexed="12"/>
      <name val="Verdana"/>
      <family val="2"/>
    </font>
    <font>
      <sz val="12"/>
      <name val="Verdana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2">
    <xf numFmtId="0" fontId="0" fillId="0" borderId="0" xfId="0"/>
    <xf numFmtId="0" fontId="0" fillId="0" borderId="0" xfId="0" applyBorder="1" applyAlignment="1">
      <alignment horizontal="justify"/>
    </xf>
    <xf numFmtId="0" fontId="4" fillId="3" borderId="0" xfId="0" applyFont="1" applyFill="1" applyBorder="1" applyAlignment="1">
      <alignment vertical="distributed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justify" vertical="center" wrapText="1"/>
    </xf>
    <xf numFmtId="0" fontId="4" fillId="3" borderId="30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vertical="distributed" wrapText="1"/>
    </xf>
    <xf numFmtId="0" fontId="4" fillId="3" borderId="1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horizontal="justify"/>
    </xf>
    <xf numFmtId="0" fontId="4" fillId="3" borderId="30" xfId="0" applyFont="1" applyFill="1" applyBorder="1" applyAlignment="1">
      <alignment horizontal="justify" vertical="top" wrapText="1"/>
    </xf>
    <xf numFmtId="0" fontId="4" fillId="3" borderId="15" xfId="0" applyFont="1" applyFill="1" applyBorder="1" applyAlignment="1">
      <alignment vertical="top" wrapText="1"/>
    </xf>
    <xf numFmtId="165" fontId="0" fillId="0" borderId="0" xfId="0" applyNumberFormat="1" applyBorder="1" applyAlignment="1">
      <alignment horizontal="justify"/>
    </xf>
    <xf numFmtId="165" fontId="0" fillId="0" borderId="0" xfId="0" applyNumberFormat="1" applyFill="1" applyBorder="1" applyAlignment="1">
      <alignment horizontal="justify"/>
    </xf>
    <xf numFmtId="165" fontId="2" fillId="0" borderId="0" xfId="2" applyNumberFormat="1" applyFont="1" applyAlignment="1">
      <alignment vertical="top" wrapText="1"/>
    </xf>
    <xf numFmtId="0" fontId="0" fillId="0" borderId="40" xfId="0" applyBorder="1"/>
    <xf numFmtId="0" fontId="4" fillId="3" borderId="30" xfId="0" quotePrefix="1" applyFont="1" applyFill="1" applyBorder="1" applyAlignment="1">
      <alignment horizontal="left" vertical="top" wrapText="1"/>
    </xf>
    <xf numFmtId="0" fontId="5" fillId="3" borderId="43" xfId="0" quotePrefix="1" applyFont="1" applyFill="1" applyBorder="1" applyAlignment="1">
      <alignment horizontal="left" vertical="top" wrapText="1"/>
    </xf>
    <xf numFmtId="0" fontId="4" fillId="3" borderId="30" xfId="0" quotePrefix="1" applyFont="1" applyFill="1" applyBorder="1" applyAlignment="1">
      <alignment horizontal="left" vertical="center" wrapText="1"/>
    </xf>
    <xf numFmtId="165" fontId="0" fillId="0" borderId="0" xfId="2" applyNumberFormat="1" applyFont="1"/>
    <xf numFmtId="165" fontId="0" fillId="0" borderId="0" xfId="0" applyNumberFormat="1"/>
    <xf numFmtId="165" fontId="2" fillId="0" borderId="0" xfId="2" applyNumberFormat="1" applyFont="1" applyAlignment="1">
      <alignment vertical="top"/>
    </xf>
    <xf numFmtId="14" fontId="2" fillId="0" borderId="0" xfId="2" applyNumberFormat="1" applyFont="1" applyAlignment="1">
      <alignment vertical="top"/>
    </xf>
    <xf numFmtId="9" fontId="2" fillId="0" borderId="0" xfId="3" applyFont="1" applyAlignment="1">
      <alignment vertical="top"/>
    </xf>
    <xf numFmtId="164" fontId="2" fillId="0" borderId="0" xfId="3" applyNumberFormat="1" applyFont="1" applyAlignment="1">
      <alignment vertical="top"/>
    </xf>
    <xf numFmtId="165" fontId="6" fillId="4" borderId="40" xfId="2" applyNumberFormat="1" applyFont="1" applyFill="1" applyBorder="1" applyAlignment="1">
      <alignment horizontal="center" vertical="top" wrapText="1"/>
    </xf>
    <xf numFmtId="165" fontId="2" fillId="0" borderId="40" xfId="2" applyNumberFormat="1" applyFont="1" applyBorder="1" applyAlignment="1">
      <alignment vertical="top" wrapText="1"/>
    </xf>
    <xf numFmtId="0" fontId="7" fillId="4" borderId="40" xfId="0" applyFont="1" applyFill="1" applyBorder="1" applyAlignment="1">
      <alignment horizontal="center" vertical="top"/>
    </xf>
    <xf numFmtId="0" fontId="7" fillId="4" borderId="40" xfId="0" quotePrefix="1" applyFont="1" applyFill="1" applyBorder="1" applyAlignment="1">
      <alignment horizontal="center" vertical="top" wrapText="1"/>
    </xf>
    <xf numFmtId="43" fontId="7" fillId="4" borderId="40" xfId="2" quotePrefix="1" applyFont="1" applyFill="1" applyBorder="1" applyAlignment="1">
      <alignment horizontal="center" vertical="top"/>
    </xf>
    <xf numFmtId="43" fontId="2" fillId="0" borderId="40" xfId="2" applyFont="1" applyBorder="1" applyAlignment="1">
      <alignment vertical="top" wrapText="1"/>
    </xf>
    <xf numFmtId="49" fontId="2" fillId="0" borderId="40" xfId="2" applyNumberFormat="1" applyFont="1" applyBorder="1" applyAlignment="1">
      <alignment horizontal="left" vertical="top" wrapText="1"/>
    </xf>
    <xf numFmtId="0" fontId="8" fillId="0" borderId="0" xfId="0" applyFont="1"/>
    <xf numFmtId="165" fontId="8" fillId="0" borderId="40" xfId="2" applyNumberFormat="1" applyFont="1" applyBorder="1"/>
    <xf numFmtId="165" fontId="8" fillId="0" borderId="40" xfId="0" applyNumberFormat="1" applyFont="1" applyBorder="1"/>
    <xf numFmtId="165" fontId="8" fillId="0" borderId="41" xfId="0" applyNumberFormat="1" applyFont="1" applyBorder="1"/>
    <xf numFmtId="165" fontId="8" fillId="0" borderId="65" xfId="2" applyNumberFormat="1" applyFont="1" applyBorder="1"/>
    <xf numFmtId="165" fontId="8" fillId="0" borderId="65" xfId="0" applyNumberFormat="1" applyFont="1" applyBorder="1"/>
    <xf numFmtId="165" fontId="8" fillId="0" borderId="27" xfId="2" applyNumberFormat="1" applyFont="1" applyBorder="1"/>
    <xf numFmtId="165" fontId="8" fillId="0" borderId="14" xfId="2" applyNumberFormat="1" applyFont="1" applyBorder="1"/>
    <xf numFmtId="165" fontId="8" fillId="0" borderId="67" xfId="0" applyNumberFormat="1" applyFont="1" applyBorder="1"/>
    <xf numFmtId="3" fontId="0" fillId="0" borderId="0" xfId="0" applyNumberFormat="1"/>
    <xf numFmtId="165" fontId="8" fillId="0" borderId="67" xfId="2" applyNumberFormat="1" applyFont="1" applyBorder="1"/>
    <xf numFmtId="164" fontId="8" fillId="0" borderId="65" xfId="3" applyNumberFormat="1" applyFont="1" applyBorder="1"/>
    <xf numFmtId="164" fontId="8" fillId="0" borderId="40" xfId="3" applyNumberFormat="1" applyFont="1" applyBorder="1"/>
    <xf numFmtId="164" fontId="8" fillId="0" borderId="41" xfId="3" applyNumberFormat="1" applyFont="1" applyBorder="1"/>
    <xf numFmtId="164" fontId="8" fillId="0" borderId="26" xfId="3" applyNumberFormat="1" applyFont="1" applyBorder="1"/>
    <xf numFmtId="164" fontId="8" fillId="0" borderId="3" xfId="3" applyNumberFormat="1" applyFont="1" applyBorder="1"/>
    <xf numFmtId="164" fontId="8" fillId="0" borderId="34" xfId="3" applyNumberFormat="1" applyFont="1" applyBorder="1"/>
    <xf numFmtId="0" fontId="9" fillId="5" borderId="67" xfId="0" applyFont="1" applyFill="1" applyBorder="1" applyAlignment="1">
      <alignment horizontal="center" vertical="top" wrapText="1"/>
    </xf>
    <xf numFmtId="0" fontId="9" fillId="5" borderId="41" xfId="0" applyFont="1" applyFill="1" applyBorder="1" applyAlignment="1">
      <alignment horizontal="center" vertical="top" wrapText="1"/>
    </xf>
    <xf numFmtId="0" fontId="9" fillId="5" borderId="34" xfId="0" applyFont="1" applyFill="1" applyBorder="1" applyAlignment="1">
      <alignment horizontal="center" vertical="top" wrapText="1"/>
    </xf>
    <xf numFmtId="0" fontId="9" fillId="5" borderId="39" xfId="0" applyFont="1" applyFill="1" applyBorder="1"/>
    <xf numFmtId="0" fontId="9" fillId="5" borderId="36" xfId="0" applyFont="1" applyFill="1" applyBorder="1"/>
    <xf numFmtId="0" fontId="9" fillId="5" borderId="57" xfId="0" applyFont="1" applyFill="1" applyBorder="1"/>
    <xf numFmtId="165" fontId="10" fillId="4" borderId="40" xfId="2" applyNumberFormat="1" applyFont="1" applyFill="1" applyBorder="1" applyAlignment="1">
      <alignment horizontal="left" vertical="top"/>
    </xf>
    <xf numFmtId="165" fontId="10" fillId="4" borderId="40" xfId="2" quotePrefix="1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left" vertical="top" wrapText="1"/>
    </xf>
    <xf numFmtId="165" fontId="10" fillId="4" borderId="40" xfId="2" quotePrefix="1" applyNumberFormat="1" applyFont="1" applyFill="1" applyBorder="1" applyAlignment="1">
      <alignment horizontal="left" vertical="top" wrapText="1"/>
    </xf>
    <xf numFmtId="165" fontId="10" fillId="4" borderId="40" xfId="2" applyNumberFormat="1" applyFont="1" applyFill="1" applyBorder="1" applyAlignment="1">
      <alignment horizontal="center" vertical="top"/>
    </xf>
    <xf numFmtId="165" fontId="10" fillId="4" borderId="63" xfId="2" quotePrefix="1" applyNumberFormat="1" applyFont="1" applyFill="1" applyBorder="1" applyAlignment="1">
      <alignment horizontal="center" vertical="top" wrapText="1"/>
    </xf>
    <xf numFmtId="165" fontId="11" fillId="0" borderId="40" xfId="2" applyNumberFormat="1" applyFont="1" applyBorder="1" applyAlignment="1">
      <alignment horizontal="left" vertical="top" wrapText="1"/>
    </xf>
    <xf numFmtId="164" fontId="11" fillId="0" borderId="40" xfId="3" applyNumberFormat="1" applyFont="1" applyBorder="1" applyAlignment="1">
      <alignment vertical="top"/>
    </xf>
    <xf numFmtId="165" fontId="11" fillId="0" borderId="40" xfId="2" applyNumberFormat="1" applyFont="1" applyBorder="1" applyAlignment="1">
      <alignment vertical="top" wrapText="1"/>
    </xf>
    <xf numFmtId="165" fontId="11" fillId="0" borderId="40" xfId="2" applyNumberFormat="1" applyFont="1" applyBorder="1" applyAlignment="1">
      <alignment horizontal="center" vertical="center" wrapText="1"/>
    </xf>
    <xf numFmtId="164" fontId="8" fillId="0" borderId="0" xfId="3" applyNumberFormat="1" applyFont="1" applyBorder="1"/>
    <xf numFmtId="0" fontId="8" fillId="0" borderId="0" xfId="0" quotePrefix="1" applyFont="1" applyAlignment="1">
      <alignment horizontal="left"/>
    </xf>
    <xf numFmtId="0" fontId="8" fillId="0" borderId="0" xfId="0" applyFont="1" applyBorder="1"/>
    <xf numFmtId="165" fontId="10" fillId="4" borderId="64" xfId="2" applyNumberFormat="1" applyFont="1" applyFill="1" applyBorder="1" applyAlignment="1">
      <alignment horizontal="center" vertical="top"/>
    </xf>
    <xf numFmtId="164" fontId="11" fillId="0" borderId="40" xfId="3" quotePrefix="1" applyNumberFormat="1" applyFont="1" applyBorder="1" applyAlignment="1">
      <alignment horizontal="left" vertical="top"/>
    </xf>
    <xf numFmtId="43" fontId="8" fillId="0" borderId="0" xfId="2" applyFont="1"/>
    <xf numFmtId="165" fontId="11" fillId="0" borderId="40" xfId="2" applyNumberFormat="1" applyFont="1" applyBorder="1" applyAlignment="1">
      <alignment horizontal="center" vertical="top"/>
    </xf>
    <xf numFmtId="0" fontId="8" fillId="0" borderId="0" xfId="0" applyFont="1" applyAlignment="1">
      <alignment vertical="top" wrapText="1"/>
    </xf>
    <xf numFmtId="165" fontId="12" fillId="0" borderId="40" xfId="0" applyNumberFormat="1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3" borderId="0" xfId="0" applyFont="1" applyFill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12" fillId="3" borderId="0" xfId="0" applyFont="1" applyFill="1"/>
    <xf numFmtId="0" fontId="8" fillId="3" borderId="29" xfId="0" applyFont="1" applyFill="1" applyBorder="1" applyAlignment="1"/>
    <xf numFmtId="0" fontId="8" fillId="3" borderId="15" xfId="0" applyFont="1" applyFill="1" applyBorder="1" applyAlignment="1"/>
    <xf numFmtId="0" fontId="8" fillId="3" borderId="0" xfId="0" applyFont="1" applyFill="1" applyBorder="1"/>
    <xf numFmtId="0" fontId="15" fillId="3" borderId="30" xfId="1" applyFont="1" applyFill="1" applyBorder="1" applyAlignment="1" applyProtection="1">
      <alignment horizontal="left" vertical="center" wrapText="1" indent="1"/>
    </xf>
    <xf numFmtId="0" fontId="15" fillId="0" borderId="30" xfId="1" applyFont="1" applyBorder="1" applyAlignment="1" applyProtection="1"/>
    <xf numFmtId="0" fontId="12" fillId="3" borderId="0" xfId="0" applyFont="1" applyFill="1" applyAlignment="1">
      <alignment vertical="distributed"/>
    </xf>
    <xf numFmtId="0" fontId="8" fillId="0" borderId="0" xfId="0" applyFont="1" applyAlignment="1">
      <alignment vertical="distributed"/>
    </xf>
    <xf numFmtId="0" fontId="12" fillId="3" borderId="0" xfId="0" applyFont="1" applyFill="1" applyBorder="1" applyAlignment="1">
      <alignment vertical="distributed"/>
    </xf>
    <xf numFmtId="0" fontId="12" fillId="3" borderId="43" xfId="0" applyFont="1" applyFill="1" applyBorder="1" applyAlignment="1">
      <alignment vertical="distributed"/>
    </xf>
    <xf numFmtId="0" fontId="15" fillId="3" borderId="30" xfId="1" applyFont="1" applyFill="1" applyBorder="1" applyAlignment="1" applyProtection="1">
      <alignment horizontal="left"/>
    </xf>
    <xf numFmtId="0" fontId="15" fillId="3" borderId="30" xfId="1" applyFont="1" applyFill="1" applyBorder="1" applyAlignment="1" applyProtection="1">
      <alignment horizontal="left" vertical="center" wrapText="1"/>
    </xf>
    <xf numFmtId="0" fontId="16" fillId="3" borderId="30" xfId="1" applyFont="1" applyFill="1" applyBorder="1" applyAlignment="1" applyProtection="1">
      <alignment horizontal="left" vertical="center" wrapText="1" indent="1"/>
    </xf>
    <xf numFmtId="0" fontId="12" fillId="3" borderId="0" xfId="0" applyFont="1" applyFill="1" applyAlignment="1">
      <alignment vertical="top" wrapText="1"/>
    </xf>
    <xf numFmtId="0" fontId="8" fillId="3" borderId="0" xfId="0" applyFont="1" applyFill="1"/>
    <xf numFmtId="0" fontId="8" fillId="3" borderId="31" xfId="0" applyFont="1" applyFill="1" applyBorder="1"/>
    <xf numFmtId="0" fontId="8" fillId="3" borderId="15" xfId="0" applyFont="1" applyFill="1" applyBorder="1"/>
    <xf numFmtId="0" fontId="17" fillId="3" borderId="0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9" fillId="0" borderId="30" xfId="0" applyFont="1" applyBorder="1"/>
    <xf numFmtId="0" fontId="19" fillId="3" borderId="37" xfId="1" applyFont="1" applyFill="1" applyBorder="1" applyAlignment="1" applyProtection="1">
      <alignment horizontal="center" vertical="center" wrapText="1"/>
    </xf>
    <xf numFmtId="0" fontId="20" fillId="2" borderId="5" xfId="0" applyFont="1" applyFill="1" applyBorder="1" applyAlignment="1">
      <alignment horizontal="center" vertical="top" wrapText="1"/>
    </xf>
    <xf numFmtId="0" fontId="20" fillId="2" borderId="50" xfId="0" applyFont="1" applyFill="1" applyBorder="1" applyAlignment="1">
      <alignment horizontal="center" vertical="top" wrapText="1"/>
    </xf>
    <xf numFmtId="167" fontId="20" fillId="2" borderId="7" xfId="0" applyNumberFormat="1" applyFont="1" applyFill="1" applyBorder="1" applyAlignment="1">
      <alignment horizontal="center" vertical="top" wrapText="1"/>
    </xf>
    <xf numFmtId="167" fontId="20" fillId="2" borderId="52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vertical="top" wrapText="1"/>
    </xf>
    <xf numFmtId="0" fontId="8" fillId="0" borderId="24" xfId="0" applyFont="1" applyFill="1" applyBorder="1" applyAlignment="1">
      <alignment vertical="top" wrapText="1"/>
    </xf>
    <xf numFmtId="165" fontId="8" fillId="0" borderId="25" xfId="2" applyNumberFormat="1" applyFont="1" applyFill="1" applyBorder="1" applyAlignment="1">
      <alignment vertical="top" wrapText="1"/>
    </xf>
    <xf numFmtId="165" fontId="8" fillId="0" borderId="45" xfId="2" applyNumberFormat="1" applyFont="1" applyFill="1" applyBorder="1" applyAlignment="1">
      <alignment vertical="top" wrapText="1"/>
    </xf>
    <xf numFmtId="165" fontId="8" fillId="0" borderId="26" xfId="2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5" fontId="8" fillId="0" borderId="2" xfId="2" applyNumberFormat="1" applyFont="1" applyFill="1" applyBorder="1" applyAlignment="1">
      <alignment vertical="top" wrapText="1"/>
    </xf>
    <xf numFmtId="165" fontId="8" fillId="0" borderId="4" xfId="2" applyNumberFormat="1" applyFont="1" applyFill="1" applyBorder="1" applyAlignment="1">
      <alignment vertical="top" wrapText="1"/>
    </xf>
    <xf numFmtId="165" fontId="8" fillId="0" borderId="3" xfId="2" applyNumberFormat="1" applyFont="1" applyFill="1" applyBorder="1" applyAlignment="1">
      <alignment vertical="top" wrapText="1"/>
    </xf>
    <xf numFmtId="0" fontId="20" fillId="2" borderId="32" xfId="0" applyFont="1" applyFill="1" applyBorder="1" applyAlignment="1">
      <alignment vertical="top" wrapText="1"/>
    </xf>
    <xf numFmtId="0" fontId="22" fillId="2" borderId="32" xfId="0" applyFont="1" applyFill="1" applyBorder="1" applyAlignment="1">
      <alignment vertical="top" wrapText="1"/>
    </xf>
    <xf numFmtId="165" fontId="20" fillId="2" borderId="33" xfId="2" applyNumberFormat="1" applyFont="1" applyFill="1" applyBorder="1" applyAlignment="1">
      <alignment vertical="top" wrapText="1"/>
    </xf>
    <xf numFmtId="165" fontId="20" fillId="2" borderId="55" xfId="2" applyNumberFormat="1" applyFont="1" applyFill="1" applyBorder="1" applyAlignment="1">
      <alignment vertical="top" wrapText="1"/>
    </xf>
    <xf numFmtId="165" fontId="20" fillId="2" borderId="34" xfId="2" applyNumberFormat="1" applyFont="1" applyFill="1" applyBorder="1" applyAlignment="1">
      <alignment vertical="top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left" indent="1"/>
    </xf>
    <xf numFmtId="0" fontId="8" fillId="0" borderId="0" xfId="0" applyFont="1" applyFill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justify"/>
    </xf>
    <xf numFmtId="0" fontId="20" fillId="2" borderId="6" xfId="0" applyFont="1" applyFill="1" applyBorder="1" applyAlignment="1">
      <alignment horizontal="center" vertical="top" wrapText="1"/>
    </xf>
    <xf numFmtId="167" fontId="20" fillId="2" borderId="8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justify" vertical="top" wrapText="1"/>
    </xf>
    <xf numFmtId="165" fontId="8" fillId="0" borderId="26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justify" vertical="top" wrapText="1"/>
    </xf>
    <xf numFmtId="165" fontId="8" fillId="0" borderId="3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right" vertical="top" wrapText="1"/>
    </xf>
    <xf numFmtId="0" fontId="22" fillId="2" borderId="35" xfId="0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horizontal="justify" vertical="top" wrapText="1"/>
    </xf>
    <xf numFmtId="165" fontId="20" fillId="2" borderId="3" xfId="2" applyNumberFormat="1" applyFont="1" applyFill="1" applyBorder="1" applyAlignment="1">
      <alignment horizontal="justify" vertical="top" wrapText="1"/>
    </xf>
    <xf numFmtId="0" fontId="8" fillId="0" borderId="56" xfId="0" applyFont="1" applyFill="1" applyBorder="1" applyAlignment="1">
      <alignment vertical="top" wrapText="1"/>
    </xf>
    <xf numFmtId="0" fontId="8" fillId="0" borderId="36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justify" vertical="top" wrapText="1"/>
    </xf>
    <xf numFmtId="0" fontId="22" fillId="2" borderId="36" xfId="0" applyFont="1" applyFill="1" applyBorder="1" applyAlignment="1">
      <alignment vertical="top" wrapText="1"/>
    </xf>
    <xf numFmtId="0" fontId="20" fillId="2" borderId="2" xfId="0" applyFont="1" applyFill="1" applyBorder="1" applyAlignment="1">
      <alignment horizontal="justify" vertical="top" wrapText="1"/>
    </xf>
    <xf numFmtId="0" fontId="20" fillId="2" borderId="3" xfId="0" applyFont="1" applyFill="1" applyBorder="1" applyAlignment="1">
      <alignment horizontal="justify" vertical="top" wrapText="1"/>
    </xf>
    <xf numFmtId="0" fontId="20" fillId="2" borderId="32" xfId="0" applyFont="1" applyFill="1" applyBorder="1" applyAlignment="1">
      <alignment horizontal="justify" vertical="top" wrapText="1"/>
    </xf>
    <xf numFmtId="0" fontId="22" fillId="2" borderId="57" xfId="0" applyFont="1" applyFill="1" applyBorder="1" applyAlignment="1">
      <alignment vertical="top" wrapText="1"/>
    </xf>
    <xf numFmtId="0" fontId="20" fillId="2" borderId="33" xfId="0" applyFont="1" applyFill="1" applyBorder="1" applyAlignment="1">
      <alignment horizontal="justify" vertical="top" wrapText="1"/>
    </xf>
    <xf numFmtId="0" fontId="20" fillId="2" borderId="34" xfId="0" applyFont="1" applyFill="1" applyBorder="1" applyAlignment="1">
      <alignment horizontal="justify" vertical="top" wrapText="1"/>
    </xf>
    <xf numFmtId="165" fontId="20" fillId="2" borderId="33" xfId="2" applyNumberFormat="1" applyFont="1" applyFill="1" applyBorder="1" applyAlignment="1">
      <alignment horizontal="justify" vertical="top" wrapText="1"/>
    </xf>
    <xf numFmtId="165" fontId="20" fillId="2" borderId="34" xfId="2" applyNumberFormat="1" applyFont="1" applyFill="1" applyBorder="1" applyAlignment="1">
      <alignment horizontal="justify" vertical="top" wrapText="1"/>
    </xf>
    <xf numFmtId="0" fontId="22" fillId="2" borderId="3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justify" vertical="top" wrapText="1"/>
    </xf>
    <xf numFmtId="165" fontId="20" fillId="2" borderId="8" xfId="2" applyNumberFormat="1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/>
    </xf>
    <xf numFmtId="0" fontId="8" fillId="0" borderId="0" xfId="0" applyFont="1" applyBorder="1" applyAlignment="1">
      <alignment horizontal="center"/>
    </xf>
    <xf numFmtId="0" fontId="8" fillId="0" borderId="24" xfId="0" applyFont="1" applyFill="1" applyBorder="1" applyAlignment="1">
      <alignment horizontal="justify" vertical="top" wrapText="1"/>
    </xf>
    <xf numFmtId="165" fontId="8" fillId="0" borderId="25" xfId="2" applyNumberFormat="1" applyFont="1" applyBorder="1" applyAlignment="1">
      <alignment horizontal="justify"/>
    </xf>
    <xf numFmtId="165" fontId="8" fillId="0" borderId="26" xfId="2" applyNumberFormat="1" applyFont="1" applyBorder="1" applyAlignment="1">
      <alignment horizontal="justify"/>
    </xf>
    <xf numFmtId="0" fontId="8" fillId="0" borderId="1" xfId="0" applyFont="1" applyFill="1" applyBorder="1" applyAlignment="1">
      <alignment horizontal="justify" vertical="top" wrapText="1"/>
    </xf>
    <xf numFmtId="165" fontId="8" fillId="0" borderId="2" xfId="2" applyNumberFormat="1" applyFont="1" applyBorder="1" applyAlignment="1">
      <alignment horizontal="justify"/>
    </xf>
    <xf numFmtId="165" fontId="8" fillId="0" borderId="3" xfId="2" applyNumberFormat="1" applyFont="1" applyBorder="1" applyAlignment="1">
      <alignment horizontal="justify"/>
    </xf>
    <xf numFmtId="0" fontId="22" fillId="2" borderId="1" xfId="0" applyFont="1" applyFill="1" applyBorder="1" applyAlignment="1">
      <alignment horizontal="justify" vertical="top" wrapText="1"/>
    </xf>
    <xf numFmtId="165" fontId="20" fillId="2" borderId="2" xfId="2" applyNumberFormat="1" applyFont="1" applyFill="1" applyBorder="1" applyAlignment="1">
      <alignment horizontal="justify"/>
    </xf>
    <xf numFmtId="165" fontId="20" fillId="2" borderId="3" xfId="2" applyNumberFormat="1" applyFont="1" applyFill="1" applyBorder="1" applyAlignment="1">
      <alignment horizontal="justify"/>
    </xf>
    <xf numFmtId="0" fontId="8" fillId="0" borderId="15" xfId="0" applyFont="1" applyFill="1" applyBorder="1" applyAlignment="1">
      <alignment horizontal="justify" vertical="top" wrapText="1"/>
    </xf>
    <xf numFmtId="0" fontId="8" fillId="0" borderId="16" xfId="0" applyFont="1" applyFill="1" applyBorder="1" applyAlignment="1">
      <alignment horizontal="justify" vertical="top" wrapText="1"/>
    </xf>
    <xf numFmtId="0" fontId="8" fillId="0" borderId="17" xfId="0" applyFont="1" applyFill="1" applyBorder="1" applyAlignment="1">
      <alignment horizontal="justify" vertical="top" wrapText="1"/>
    </xf>
    <xf numFmtId="165" fontId="8" fillId="0" borderId="18" xfId="2" applyNumberFormat="1" applyFont="1" applyFill="1" applyBorder="1" applyAlignment="1">
      <alignment horizontal="justify" vertical="top" wrapText="1"/>
    </xf>
    <xf numFmtId="165" fontId="8" fillId="0" borderId="19" xfId="2" applyNumberFormat="1" applyFont="1" applyFill="1" applyBorder="1" applyAlignment="1">
      <alignment horizontal="justify" vertical="top" wrapText="1"/>
    </xf>
    <xf numFmtId="0" fontId="20" fillId="2" borderId="21" xfId="0" applyFont="1" applyFill="1" applyBorder="1" applyAlignment="1">
      <alignment horizontal="justify" vertical="top" wrapText="1"/>
    </xf>
    <xf numFmtId="0" fontId="22" fillId="2" borderId="11" xfId="0" applyFont="1" applyFill="1" applyBorder="1" applyAlignment="1">
      <alignment horizontal="justify" vertical="top" wrapText="1"/>
    </xf>
    <xf numFmtId="0" fontId="20" fillId="2" borderId="22" xfId="0" applyFont="1" applyFill="1" applyBorder="1" applyAlignment="1">
      <alignment horizontal="justify" vertical="top" wrapText="1"/>
    </xf>
    <xf numFmtId="165" fontId="20" fillId="2" borderId="9" xfId="2" applyNumberFormat="1" applyFont="1" applyFill="1" applyBorder="1" applyAlignment="1">
      <alignment horizontal="justify" vertical="top" wrapText="1"/>
    </xf>
    <xf numFmtId="165" fontId="20" fillId="2" borderId="10" xfId="2" applyNumberFormat="1" applyFont="1" applyFill="1" applyBorder="1" applyAlignment="1">
      <alignment horizontal="justify" vertical="top" wrapText="1"/>
    </xf>
    <xf numFmtId="0" fontId="22" fillId="2" borderId="21" xfId="0" applyFont="1" applyFill="1" applyBorder="1" applyAlignment="1">
      <alignment horizontal="justify" vertical="top" wrapText="1"/>
    </xf>
    <xf numFmtId="0" fontId="14" fillId="0" borderId="0" xfId="0" applyFont="1" applyAlignment="1"/>
    <xf numFmtId="0" fontId="20" fillId="2" borderId="23" xfId="0" applyFont="1" applyFill="1" applyBorder="1" applyAlignment="1">
      <alignment horizontal="center" vertical="top" wrapText="1"/>
    </xf>
    <xf numFmtId="167" fontId="20" fillId="2" borderId="28" xfId="0" applyNumberFormat="1" applyFont="1" applyFill="1" applyBorder="1" applyAlignment="1">
      <alignment horizontal="center" vertical="top" wrapText="1"/>
    </xf>
    <xf numFmtId="0" fontId="8" fillId="0" borderId="39" xfId="0" applyFont="1" applyFill="1" applyBorder="1" applyAlignment="1">
      <alignment vertical="top" wrapText="1"/>
    </xf>
    <xf numFmtId="165" fontId="8" fillId="0" borderId="27" xfId="2" applyNumberFormat="1" applyFont="1" applyBorder="1" applyAlignment="1">
      <alignment horizontal="justify"/>
    </xf>
    <xf numFmtId="165" fontId="8" fillId="0" borderId="0" xfId="2" applyNumberFormat="1" applyFont="1" applyBorder="1" applyAlignment="1">
      <alignment horizontal="justify"/>
    </xf>
    <xf numFmtId="165" fontId="8" fillId="0" borderId="14" xfId="2" applyNumberFormat="1" applyFont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/>
    </xf>
    <xf numFmtId="165" fontId="20" fillId="2" borderId="14" xfId="2" applyNumberFormat="1" applyFont="1" applyFill="1" applyBorder="1" applyAlignment="1">
      <alignment horizontal="justify"/>
    </xf>
    <xf numFmtId="165" fontId="20" fillId="2" borderId="36" xfId="2" applyNumberFormat="1" applyFont="1" applyFill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 vertical="top" wrapText="1"/>
    </xf>
    <xf numFmtId="165" fontId="20" fillId="2" borderId="14" xfId="2" applyNumberFormat="1" applyFont="1" applyFill="1" applyBorder="1" applyAlignment="1">
      <alignment horizontal="justify" vertical="top" wrapText="1"/>
    </xf>
    <xf numFmtId="0" fontId="8" fillId="0" borderId="30" xfId="0" applyFont="1" applyFill="1" applyBorder="1" applyAlignment="1">
      <alignment vertical="top" wrapText="1"/>
    </xf>
    <xf numFmtId="165" fontId="8" fillId="0" borderId="20" xfId="2" applyNumberFormat="1" applyFont="1" applyFill="1" applyBorder="1" applyAlignment="1">
      <alignment horizontal="justify" vertical="top" wrapText="1"/>
    </xf>
    <xf numFmtId="0" fontId="22" fillId="2" borderId="37" xfId="0" applyFont="1" applyFill="1" applyBorder="1" applyAlignment="1">
      <alignment vertical="top" wrapText="1"/>
    </xf>
    <xf numFmtId="165" fontId="20" fillId="2" borderId="38" xfId="2" applyNumberFormat="1" applyFont="1" applyFill="1" applyBorder="1" applyAlignment="1">
      <alignment horizontal="justify" vertical="top" wrapText="1"/>
    </xf>
    <xf numFmtId="165" fontId="20" fillId="2" borderId="28" xfId="2" applyNumberFormat="1" applyFont="1" applyFill="1" applyBorder="1" applyAlignment="1">
      <alignment horizontal="justify" vertical="top" wrapText="1"/>
    </xf>
    <xf numFmtId="165" fontId="8" fillId="0" borderId="0" xfId="0" applyNumberFormat="1" applyFont="1" applyBorder="1" applyAlignment="1">
      <alignment horizontal="justify"/>
    </xf>
    <xf numFmtId="0" fontId="14" fillId="0" borderId="0" xfId="0" applyFont="1" applyFill="1" applyBorder="1" applyAlignment="1"/>
    <xf numFmtId="14" fontId="8" fillId="0" borderId="0" xfId="0" applyNumberFormat="1" applyFont="1" applyBorder="1" applyAlignment="1">
      <alignment horizontal="justify"/>
    </xf>
    <xf numFmtId="0" fontId="20" fillId="2" borderId="53" xfId="0" applyFont="1" applyFill="1" applyBorder="1" applyAlignment="1">
      <alignment horizontal="center" vertical="top" wrapText="1"/>
    </xf>
    <xf numFmtId="0" fontId="20" fillId="2" borderId="17" xfId="0" applyFont="1" applyFill="1" applyBorder="1" applyAlignment="1">
      <alignment horizontal="center" vertical="top" wrapText="1"/>
    </xf>
    <xf numFmtId="0" fontId="20" fillId="2" borderId="54" xfId="0" applyFont="1" applyFill="1" applyBorder="1" applyAlignment="1">
      <alignment horizontal="center" vertical="top" wrapText="1"/>
    </xf>
    <xf numFmtId="167" fontId="20" fillId="2" borderId="51" xfId="0" applyNumberFormat="1" applyFont="1" applyFill="1" applyBorder="1" applyAlignment="1">
      <alignment horizontal="center" vertical="top" wrapText="1"/>
    </xf>
    <xf numFmtId="165" fontId="8" fillId="0" borderId="27" xfId="2" applyNumberFormat="1" applyFont="1" applyBorder="1" applyAlignment="1">
      <alignment vertical="top" wrapText="1"/>
    </xf>
    <xf numFmtId="165" fontId="8" fillId="0" borderId="26" xfId="2" applyNumberFormat="1" applyFont="1" applyBorder="1" applyAlignment="1">
      <alignment vertical="top" wrapText="1"/>
    </xf>
    <xf numFmtId="165" fontId="8" fillId="0" borderId="45" xfId="2" applyNumberFormat="1" applyFont="1" applyBorder="1" applyAlignment="1">
      <alignment vertical="top" wrapText="1"/>
    </xf>
    <xf numFmtId="165" fontId="8" fillId="0" borderId="25" xfId="2" applyNumberFormat="1" applyFont="1" applyBorder="1" applyAlignment="1">
      <alignment vertical="top" wrapText="1"/>
    </xf>
    <xf numFmtId="165" fontId="8" fillId="0" borderId="14" xfId="2" applyNumberFormat="1" applyFont="1" applyBorder="1" applyAlignment="1">
      <alignment vertical="top" wrapText="1"/>
    </xf>
    <xf numFmtId="165" fontId="8" fillId="0" borderId="3" xfId="2" applyNumberFormat="1" applyFont="1" applyBorder="1" applyAlignment="1">
      <alignment vertical="top" wrapText="1"/>
    </xf>
    <xf numFmtId="165" fontId="8" fillId="0" borderId="4" xfId="2" applyNumberFormat="1" applyFont="1" applyBorder="1" applyAlignment="1">
      <alignment vertical="top" wrapText="1"/>
    </xf>
    <xf numFmtId="165" fontId="8" fillId="0" borderId="2" xfId="2" applyNumberFormat="1" applyFont="1" applyBorder="1" applyAlignment="1">
      <alignment vertical="top" wrapText="1"/>
    </xf>
    <xf numFmtId="165" fontId="20" fillId="2" borderId="14" xfId="2" applyNumberFormat="1" applyFont="1" applyFill="1" applyBorder="1" applyAlignment="1">
      <alignment vertical="top" wrapText="1"/>
    </xf>
    <xf numFmtId="165" fontId="20" fillId="2" borderId="36" xfId="2" applyNumberFormat="1" applyFont="1" applyFill="1" applyBorder="1" applyAlignment="1">
      <alignment vertical="top" wrapText="1"/>
    </xf>
    <xf numFmtId="165" fontId="20" fillId="2" borderId="1" xfId="2" applyNumberFormat="1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vertical="top" wrapText="1"/>
    </xf>
    <xf numFmtId="165" fontId="20" fillId="2" borderId="3" xfId="2" applyNumberFormat="1" applyFont="1" applyFill="1" applyBorder="1" applyAlignment="1">
      <alignment vertical="top" wrapText="1"/>
    </xf>
    <xf numFmtId="165" fontId="8" fillId="0" borderId="14" xfId="2" applyNumberFormat="1" applyFont="1" applyFill="1" applyBorder="1" applyAlignment="1">
      <alignment vertical="top" wrapText="1"/>
    </xf>
    <xf numFmtId="165" fontId="20" fillId="2" borderId="4" xfId="2" applyNumberFormat="1" applyFont="1" applyFill="1" applyBorder="1" applyAlignment="1">
      <alignment vertical="top" wrapText="1"/>
    </xf>
    <xf numFmtId="0" fontId="22" fillId="2" borderId="36" xfId="0" applyFont="1" applyFill="1" applyBorder="1" applyAlignment="1">
      <alignment wrapText="1"/>
    </xf>
    <xf numFmtId="0" fontId="8" fillId="0" borderId="36" xfId="0" applyFont="1" applyFill="1" applyBorder="1" applyAlignment="1">
      <alignment horizontal="left" vertical="top" wrapText="1"/>
    </xf>
    <xf numFmtId="0" fontId="20" fillId="2" borderId="35" xfId="0" applyFont="1" applyFill="1" applyBorder="1" applyAlignment="1">
      <alignment horizontal="justify" vertical="top" wrapText="1"/>
    </xf>
    <xf numFmtId="0" fontId="8" fillId="0" borderId="44" xfId="0" applyFont="1" applyFill="1" applyBorder="1" applyAlignment="1">
      <alignment wrapText="1"/>
    </xf>
    <xf numFmtId="165" fontId="8" fillId="0" borderId="20" xfId="2" applyNumberFormat="1" applyFont="1" applyFill="1" applyBorder="1" applyAlignment="1">
      <alignment vertical="top" wrapText="1"/>
    </xf>
    <xf numFmtId="165" fontId="8" fillId="0" borderId="19" xfId="2" applyNumberFormat="1" applyFont="1" applyFill="1" applyBorder="1" applyAlignment="1">
      <alignment vertical="top" wrapText="1"/>
    </xf>
    <xf numFmtId="165" fontId="8" fillId="0" borderId="46" xfId="2" applyNumberFormat="1" applyFont="1" applyFill="1" applyBorder="1" applyAlignment="1">
      <alignment vertical="top" wrapText="1"/>
    </xf>
    <xf numFmtId="165" fontId="8" fillId="0" borderId="18" xfId="2" applyNumberFormat="1" applyFont="1" applyFill="1" applyBorder="1" applyAlignment="1">
      <alignment vertical="top" wrapText="1"/>
    </xf>
    <xf numFmtId="0" fontId="22" fillId="2" borderId="37" xfId="0" applyFont="1" applyFill="1" applyBorder="1" applyAlignment="1">
      <alignment wrapText="1"/>
    </xf>
    <xf numFmtId="165" fontId="20" fillId="2" borderId="38" xfId="2" applyNumberFormat="1" applyFont="1" applyFill="1" applyBorder="1" applyAlignment="1">
      <alignment vertical="top" wrapText="1"/>
    </xf>
    <xf numFmtId="165" fontId="20" fillId="2" borderId="10" xfId="2" applyNumberFormat="1" applyFont="1" applyFill="1" applyBorder="1" applyAlignment="1">
      <alignment vertical="top" wrapText="1"/>
    </xf>
    <xf numFmtId="165" fontId="20" fillId="2" borderId="47" xfId="2" applyNumberFormat="1" applyFont="1" applyFill="1" applyBorder="1" applyAlignment="1">
      <alignment vertical="top" wrapText="1"/>
    </xf>
    <xf numFmtId="165" fontId="20" fillId="2" borderId="9" xfId="2" applyNumberFormat="1" applyFont="1" applyFill="1" applyBorder="1" applyAlignment="1">
      <alignment vertical="top" wrapText="1"/>
    </xf>
    <xf numFmtId="0" fontId="8" fillId="0" borderId="21" xfId="0" applyFont="1" applyBorder="1" applyAlignment="1">
      <alignment horizontal="justify" vertical="top"/>
    </xf>
    <xf numFmtId="165" fontId="20" fillId="2" borderId="28" xfId="2" applyNumberFormat="1" applyFont="1" applyFill="1" applyBorder="1" applyAlignment="1">
      <alignment vertical="top" wrapText="1"/>
    </xf>
    <xf numFmtId="165" fontId="20" fillId="2" borderId="8" xfId="2" applyNumberFormat="1" applyFont="1" applyFill="1" applyBorder="1" applyAlignment="1">
      <alignment vertical="top" wrapText="1"/>
    </xf>
    <xf numFmtId="165" fontId="20" fillId="2" borderId="52" xfId="2" applyNumberFormat="1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right"/>
    </xf>
    <xf numFmtId="14" fontId="8" fillId="0" borderId="0" xfId="0" applyNumberFormat="1" applyFont="1" applyFill="1" applyBorder="1" applyAlignment="1">
      <alignment horizontal="justify"/>
    </xf>
    <xf numFmtId="0" fontId="23" fillId="0" borderId="0" xfId="0" applyFont="1" applyBorder="1" applyAlignment="1">
      <alignment wrapText="1"/>
    </xf>
    <xf numFmtId="3" fontId="23" fillId="0" borderId="0" xfId="0" applyNumberFormat="1" applyFont="1" applyFill="1" applyBorder="1" applyAlignment="1" applyProtection="1"/>
    <xf numFmtId="3" fontId="8" fillId="0" borderId="0" xfId="0" applyNumberFormat="1" applyFont="1" applyBorder="1" applyAlignment="1"/>
    <xf numFmtId="0" fontId="14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20" fillId="2" borderId="62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167" fontId="20" fillId="2" borderId="49" xfId="0" applyNumberFormat="1" applyFont="1" applyFill="1" applyBorder="1" applyAlignment="1">
      <alignment horizontal="center" vertical="top" wrapText="1"/>
    </xf>
    <xf numFmtId="165" fontId="8" fillId="0" borderId="42" xfId="2" applyNumberFormat="1" applyFont="1" applyBorder="1" applyAlignment="1">
      <alignment vertical="top" wrapText="1"/>
    </xf>
    <xf numFmtId="165" fontId="8" fillId="0" borderId="48" xfId="2" applyNumberFormat="1" applyFont="1" applyBorder="1" applyAlignment="1">
      <alignment vertical="top" wrapText="1"/>
    </xf>
    <xf numFmtId="165" fontId="8" fillId="0" borderId="60" xfId="2" applyNumberFormat="1" applyFont="1" applyBorder="1" applyAlignment="1">
      <alignment vertical="top" wrapText="1"/>
    </xf>
    <xf numFmtId="165" fontId="8" fillId="0" borderId="0" xfId="2" applyNumberFormat="1" applyFont="1" applyBorder="1" applyAlignment="1">
      <alignment vertical="top" wrapText="1"/>
    </xf>
    <xf numFmtId="165" fontId="8" fillId="0" borderId="12" xfId="2" applyNumberFormat="1" applyFont="1" applyBorder="1" applyAlignment="1">
      <alignment vertical="top" wrapText="1"/>
    </xf>
    <xf numFmtId="168" fontId="8" fillId="0" borderId="17" xfId="0" applyNumberFormat="1" applyFont="1" applyFill="1" applyBorder="1"/>
    <xf numFmtId="165" fontId="8" fillId="0" borderId="0" xfId="2" quotePrefix="1" applyNumberFormat="1" applyFont="1" applyBorder="1" applyAlignment="1">
      <alignment horizontal="left" vertical="top" wrapText="1"/>
    </xf>
    <xf numFmtId="165" fontId="8" fillId="0" borderId="12" xfId="2" applyNumberFormat="1" applyFont="1" applyFill="1" applyBorder="1" applyAlignment="1">
      <alignment vertical="top" wrapText="1"/>
    </xf>
    <xf numFmtId="165" fontId="8" fillId="0" borderId="0" xfId="2" applyNumberFormat="1" applyFont="1" applyFill="1" applyBorder="1" applyAlignment="1">
      <alignment vertical="top" wrapText="1"/>
    </xf>
    <xf numFmtId="0" fontId="8" fillId="0" borderId="44" xfId="0" quotePrefix="1" applyFont="1" applyFill="1" applyBorder="1" applyAlignment="1">
      <alignment horizontal="left" vertical="top" wrapText="1"/>
    </xf>
    <xf numFmtId="165" fontId="8" fillId="0" borderId="61" xfId="2" applyNumberFormat="1" applyFont="1" applyFill="1" applyBorder="1" applyAlignment="1">
      <alignment vertical="top" wrapText="1"/>
    </xf>
    <xf numFmtId="0" fontId="8" fillId="0" borderId="44" xfId="0" applyFont="1" applyFill="1" applyBorder="1" applyAlignment="1">
      <alignment vertical="top" wrapText="1"/>
    </xf>
    <xf numFmtId="165" fontId="20" fillId="2" borderId="13" xfId="2" applyNumberFormat="1" applyFont="1" applyFill="1" applyBorder="1" applyAlignment="1">
      <alignment vertical="top" wrapText="1"/>
    </xf>
    <xf numFmtId="165" fontId="20" fillId="0" borderId="0" xfId="2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justify" vertical="top"/>
    </xf>
    <xf numFmtId="0" fontId="8" fillId="0" borderId="0" xfId="0" quotePrefix="1" applyFont="1" applyBorder="1" applyAlignment="1">
      <alignment horizontal="left" vertical="top"/>
    </xf>
    <xf numFmtId="0" fontId="20" fillId="2" borderId="15" xfId="0" applyFont="1" applyFill="1" applyBorder="1" applyAlignment="1">
      <alignment horizontal="justify" vertical="top" wrapText="1"/>
    </xf>
    <xf numFmtId="167" fontId="20" fillId="0" borderId="0" xfId="0" applyNumberFormat="1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right" vertical="top" wrapText="1"/>
    </xf>
    <xf numFmtId="165" fontId="8" fillId="0" borderId="26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8" fillId="0" borderId="3" xfId="2" applyNumberFormat="1" applyFont="1" applyFill="1" applyBorder="1" applyAlignment="1">
      <alignment horizontal="right" vertical="top" wrapText="1"/>
    </xf>
    <xf numFmtId="0" fontId="20" fillId="2" borderId="40" xfId="0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vertical="top" wrapText="1"/>
    </xf>
    <xf numFmtId="0" fontId="22" fillId="2" borderId="2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right" vertical="top" wrapText="1"/>
    </xf>
    <xf numFmtId="165" fontId="20" fillId="2" borderId="8" xfId="2" applyNumberFormat="1" applyFont="1" applyFill="1" applyBorder="1" applyAlignment="1">
      <alignment horizontal="right" vertical="top" wrapText="1"/>
    </xf>
    <xf numFmtId="165" fontId="8" fillId="0" borderId="0" xfId="0" applyNumberFormat="1" applyFont="1" applyFill="1" applyBorder="1" applyAlignment="1">
      <alignment horizontal="justify"/>
    </xf>
    <xf numFmtId="0" fontId="24" fillId="2" borderId="40" xfId="0" applyFont="1" applyFill="1" applyBorder="1" applyAlignment="1">
      <alignment horizontal="center"/>
    </xf>
    <xf numFmtId="0" fontId="24" fillId="2" borderId="40" xfId="0" applyFont="1" applyFill="1" applyBorder="1" applyAlignment="1"/>
    <xf numFmtId="0" fontId="25" fillId="2" borderId="40" xfId="0" applyFont="1" applyFill="1" applyBorder="1" applyAlignment="1">
      <alignment horizontal="center"/>
    </xf>
    <xf numFmtId="0" fontId="25" fillId="2" borderId="40" xfId="0" applyFont="1" applyFill="1" applyBorder="1"/>
    <xf numFmtId="0" fontId="11" fillId="0" borderId="40" xfId="0" applyFont="1" applyBorder="1"/>
    <xf numFmtId="0" fontId="24" fillId="2" borderId="40" xfId="0" applyFont="1" applyFill="1" applyBorder="1" applyAlignment="1">
      <alignment horizontal="center" vertical="top" wrapText="1"/>
    </xf>
    <xf numFmtId="0" fontId="24" fillId="2" borderId="40" xfId="0" applyFont="1" applyFill="1" applyBorder="1" applyAlignment="1">
      <alignment vertical="top" wrapText="1"/>
    </xf>
    <xf numFmtId="0" fontId="25" fillId="2" borderId="40" xfId="0" applyFont="1" applyFill="1" applyBorder="1" applyAlignment="1">
      <alignment horizontal="center" vertical="top" wrapText="1"/>
    </xf>
    <xf numFmtId="165" fontId="25" fillId="2" borderId="40" xfId="2" applyNumberFormat="1" applyFont="1" applyFill="1" applyBorder="1" applyAlignment="1">
      <alignment vertical="top" wrapText="1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165" fontId="11" fillId="0" borderId="40" xfId="2" applyNumberFormat="1" applyFont="1" applyBorder="1" applyAlignment="1">
      <alignment horizontal="center"/>
    </xf>
    <xf numFmtId="9" fontId="11" fillId="0" borderId="40" xfId="3" applyFont="1" applyBorder="1" applyAlignment="1">
      <alignment horizontal="center"/>
    </xf>
    <xf numFmtId="169" fontId="11" fillId="0" borderId="40" xfId="2" quotePrefix="1" applyNumberFormat="1" applyFont="1" applyBorder="1" applyAlignment="1">
      <alignment horizontal="left"/>
    </xf>
    <xf numFmtId="165" fontId="11" fillId="0" borderId="40" xfId="2" applyNumberFormat="1" applyFont="1" applyBorder="1"/>
    <xf numFmtId="164" fontId="11" fillId="0" borderId="40" xfId="3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165" fontId="11" fillId="0" borderId="0" xfId="2" applyNumberFormat="1" applyFont="1" applyBorder="1" applyAlignment="1">
      <alignment horizontal="center"/>
    </xf>
    <xf numFmtId="0" fontId="11" fillId="0" borderId="0" xfId="0" applyFont="1" applyBorder="1" applyAlignment="1">
      <alignment horizontal="justify"/>
    </xf>
    <xf numFmtId="169" fontId="11" fillId="0" borderId="40" xfId="2" applyNumberFormat="1" applyFont="1" applyBorder="1"/>
    <xf numFmtId="0" fontId="8" fillId="0" borderId="40" xfId="0" applyFont="1" applyBorder="1"/>
    <xf numFmtId="0" fontId="8" fillId="0" borderId="40" xfId="0" applyFont="1" applyBorder="1" applyAlignment="1">
      <alignment horizontal="center"/>
    </xf>
    <xf numFmtId="0" fontId="8" fillId="0" borderId="40" xfId="0" quotePrefix="1" applyFont="1" applyBorder="1" applyAlignment="1">
      <alignment horizontal="left"/>
    </xf>
    <xf numFmtId="9" fontId="8" fillId="0" borderId="0" xfId="3" applyFont="1"/>
    <xf numFmtId="0" fontId="8" fillId="0" borderId="0" xfId="0" applyFont="1" applyAlignment="1">
      <alignment horizontal="center"/>
    </xf>
    <xf numFmtId="0" fontId="8" fillId="0" borderId="40" xfId="0" applyFont="1" applyFill="1" applyBorder="1"/>
    <xf numFmtId="164" fontId="8" fillId="0" borderId="40" xfId="0" applyNumberFormat="1" applyFont="1" applyBorder="1"/>
    <xf numFmtId="0" fontId="8" fillId="2" borderId="42" xfId="0" applyFont="1" applyFill="1" applyBorder="1" applyAlignment="1">
      <alignment horizontal="right"/>
    </xf>
    <xf numFmtId="164" fontId="8" fillId="2" borderId="2" xfId="3" applyNumberFormat="1" applyFont="1" applyFill="1" applyBorder="1" applyAlignment="1">
      <alignment horizontal="right"/>
    </xf>
    <xf numFmtId="0" fontId="20" fillId="2" borderId="2" xfId="0" applyFont="1" applyFill="1" applyBorder="1" applyAlignment="1">
      <alignment horizontal="right" vertical="top" wrapText="1"/>
    </xf>
    <xf numFmtId="166" fontId="8" fillId="0" borderId="40" xfId="2" applyNumberFormat="1" applyFont="1" applyFill="1" applyBorder="1" applyAlignment="1">
      <alignment horizontal="justify" vertical="top" wrapText="1"/>
    </xf>
    <xf numFmtId="166" fontId="8" fillId="0" borderId="3" xfId="2" applyNumberFormat="1" applyFont="1" applyFill="1" applyBorder="1" applyAlignment="1">
      <alignment horizontal="justify" vertical="top" wrapText="1"/>
    </xf>
    <xf numFmtId="0" fontId="20" fillId="2" borderId="33" xfId="0" applyFont="1" applyFill="1" applyBorder="1" applyAlignment="1">
      <alignment horizontal="right" vertical="top" wrapText="1"/>
    </xf>
    <xf numFmtId="166" fontId="8" fillId="0" borderId="41" xfId="2" applyNumberFormat="1" applyFont="1" applyFill="1" applyBorder="1" applyAlignment="1">
      <alignment horizontal="justify" vertical="top" wrapText="1"/>
    </xf>
    <xf numFmtId="166" fontId="8" fillId="0" borderId="34" xfId="2" applyNumberFormat="1" applyFont="1" applyFill="1" applyBorder="1" applyAlignment="1">
      <alignment horizontal="justify" vertical="top" wrapText="1"/>
    </xf>
    <xf numFmtId="165" fontId="2" fillId="0" borderId="0" xfId="2" quotePrefix="1" applyNumberFormat="1" applyFont="1" applyAlignment="1">
      <alignment horizontal="left" vertical="top"/>
    </xf>
    <xf numFmtId="164" fontId="8" fillId="0" borderId="0" xfId="0" applyNumberFormat="1" applyFont="1"/>
    <xf numFmtId="0" fontId="12" fillId="3" borderId="15" xfId="0" applyFont="1" applyFill="1" applyBorder="1"/>
    <xf numFmtId="0" fontId="12" fillId="3" borderId="0" xfId="0" applyFont="1" applyFill="1" applyBorder="1"/>
    <xf numFmtId="0" fontId="3" fillId="0" borderId="30" xfId="1" quotePrefix="1" applyBorder="1" applyAlignment="1" applyProtection="1"/>
    <xf numFmtId="0" fontId="27" fillId="0" borderId="0" xfId="0" applyFont="1"/>
    <xf numFmtId="0" fontId="11" fillId="0" borderId="0" xfId="0" applyFont="1" applyFill="1" applyBorder="1" applyAlignment="1">
      <alignment horizontal="justify"/>
    </xf>
    <xf numFmtId="0" fontId="3" fillId="3" borderId="30" xfId="1" applyFill="1" applyBorder="1" applyAlignment="1" applyProtection="1">
      <alignment horizontal="left" vertical="top" wrapText="1"/>
    </xf>
    <xf numFmtId="0" fontId="3" fillId="3" borderId="30" xfId="1" quotePrefix="1" applyFill="1" applyBorder="1" applyAlignment="1" applyProtection="1">
      <alignment horizontal="left" vertical="center" wrapText="1"/>
    </xf>
    <xf numFmtId="165" fontId="11" fillId="0" borderId="0" xfId="2" applyNumberFormat="1" applyFont="1" applyBorder="1"/>
    <xf numFmtId="9" fontId="11" fillId="0" borderId="0" xfId="3" applyFont="1" applyBorder="1" applyAlignment="1">
      <alignment horizontal="center"/>
    </xf>
    <xf numFmtId="0" fontId="28" fillId="0" borderId="0" xfId="0" applyFont="1"/>
    <xf numFmtId="0" fontId="11" fillId="0" borderId="40" xfId="0" quotePrefix="1" applyFont="1" applyBorder="1" applyAlignment="1">
      <alignment horizontal="left"/>
    </xf>
    <xf numFmtId="0" fontId="11" fillId="0" borderId="40" xfId="0" applyFont="1" applyFill="1" applyBorder="1" applyAlignment="1">
      <alignment horizontal="left"/>
    </xf>
    <xf numFmtId="9" fontId="11" fillId="0" borderId="40" xfId="3" applyFont="1" applyBorder="1"/>
    <xf numFmtId="165" fontId="11" fillId="0" borderId="40" xfId="2" applyNumberFormat="1" applyFont="1" applyFill="1" applyBorder="1"/>
    <xf numFmtId="164" fontId="11" fillId="0" borderId="40" xfId="3" applyNumberFormat="1" applyFont="1" applyBorder="1"/>
    <xf numFmtId="0" fontId="10" fillId="4" borderId="4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wrapText="1"/>
    </xf>
    <xf numFmtId="0" fontId="8" fillId="0" borderId="0" xfId="0" applyFont="1" applyBorder="1" applyAlignment="1">
      <alignment vertical="top" wrapText="1"/>
    </xf>
    <xf numFmtId="0" fontId="12" fillId="0" borderId="0" xfId="0" quotePrefix="1" applyFont="1" applyAlignment="1">
      <alignment horizontal="center"/>
    </xf>
    <xf numFmtId="0" fontId="0" fillId="0" borderId="40" xfId="0" applyBorder="1" applyAlignment="1">
      <alignment horizontal="center" vertical="top" wrapText="1"/>
    </xf>
    <xf numFmtId="165" fontId="0" fillId="0" borderId="40" xfId="2" applyNumberFormat="1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165" fontId="0" fillId="0" borderId="40" xfId="2" applyNumberFormat="1" applyFont="1" applyBorder="1"/>
    <xf numFmtId="165" fontId="0" fillId="0" borderId="40" xfId="0" applyNumberFormat="1" applyBorder="1"/>
    <xf numFmtId="49" fontId="11" fillId="0" borderId="0" xfId="3" applyNumberFormat="1" applyFont="1" applyAlignment="1">
      <alignment vertical="top" wrapText="1"/>
    </xf>
    <xf numFmtId="166" fontId="8" fillId="0" borderId="0" xfId="2" applyNumberFormat="1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4" xfId="0" quotePrefix="1" applyFont="1" applyFill="1" applyBorder="1" applyAlignment="1">
      <alignment horizontal="left" vertical="top" wrapText="1"/>
    </xf>
    <xf numFmtId="0" fontId="8" fillId="0" borderId="55" xfId="0" quotePrefix="1" applyFont="1" applyFill="1" applyBorder="1" applyAlignment="1">
      <alignment horizontal="left" vertical="top" wrapText="1"/>
    </xf>
    <xf numFmtId="166" fontId="8" fillId="0" borderId="2" xfId="2" applyNumberFormat="1" applyFont="1" applyFill="1" applyBorder="1" applyAlignment="1">
      <alignment horizontal="justify" vertical="top" wrapText="1"/>
    </xf>
    <xf numFmtId="166" fontId="8" fillId="0" borderId="33" xfId="2" applyNumberFormat="1" applyFont="1" applyFill="1" applyBorder="1" applyAlignment="1">
      <alignment horizontal="justify" vertical="top" wrapText="1"/>
    </xf>
    <xf numFmtId="0" fontId="3" fillId="3" borderId="30" xfId="1" applyFill="1" applyBorder="1" applyAlignment="1" applyProtection="1">
      <alignment horizontal="left" vertical="center" wrapText="1" indent="1"/>
    </xf>
    <xf numFmtId="0" fontId="11" fillId="0" borderId="0" xfId="0" applyFont="1"/>
    <xf numFmtId="0" fontId="4" fillId="3" borderId="30" xfId="0" quotePrefix="1" applyFont="1" applyFill="1" applyBorder="1" applyAlignment="1">
      <alignment horizontal="justify" vertical="center" wrapText="1"/>
    </xf>
    <xf numFmtId="0" fontId="4" fillId="3" borderId="30" xfId="0" quotePrefix="1" applyFont="1" applyFill="1" applyBorder="1" applyAlignment="1">
      <alignment horizontal="justify" vertical="top" wrapText="1"/>
    </xf>
    <xf numFmtId="165" fontId="8" fillId="0" borderId="73" xfId="2" applyNumberFormat="1" applyFont="1" applyBorder="1" applyAlignment="1">
      <alignment vertical="top" wrapText="1"/>
    </xf>
    <xf numFmtId="165" fontId="8" fillId="0" borderId="74" xfId="2" applyNumberFormat="1" applyFont="1" applyBorder="1" applyAlignment="1">
      <alignment vertical="top" wrapText="1"/>
    </xf>
    <xf numFmtId="165" fontId="8" fillId="0" borderId="74" xfId="2" applyNumberFormat="1" applyFont="1" applyFill="1" applyBorder="1" applyAlignment="1">
      <alignment vertical="top" wrapText="1"/>
    </xf>
    <xf numFmtId="165" fontId="8" fillId="0" borderId="75" xfId="2" applyNumberFormat="1" applyFont="1" applyFill="1" applyBorder="1" applyAlignment="1">
      <alignment vertical="top" wrapText="1"/>
    </xf>
    <xf numFmtId="165" fontId="8" fillId="0" borderId="76" xfId="2" applyNumberFormat="1" applyFont="1" applyBorder="1" applyAlignment="1">
      <alignment vertical="top" wrapText="1"/>
    </xf>
    <xf numFmtId="170" fontId="1" fillId="6" borderId="40" xfId="2" applyNumberFormat="1" applyFont="1" applyFill="1" applyBorder="1" applyAlignment="1">
      <alignment horizontal="center" vertical="top" wrapText="1"/>
    </xf>
    <xf numFmtId="165" fontId="0" fillId="6" borderId="40" xfId="2" applyNumberFormat="1" applyFont="1" applyFill="1" applyBorder="1"/>
    <xf numFmtId="0" fontId="1" fillId="7" borderId="40" xfId="0" applyFont="1" applyFill="1" applyBorder="1" applyAlignment="1">
      <alignment horizontal="center" vertical="top" wrapText="1"/>
    </xf>
    <xf numFmtId="0" fontId="0" fillId="7" borderId="40" xfId="0" applyFill="1" applyBorder="1" applyAlignment="1">
      <alignment horizontal="center" vertical="top" wrapText="1"/>
    </xf>
    <xf numFmtId="0" fontId="0" fillId="7" borderId="40" xfId="0" applyFill="1" applyBorder="1"/>
    <xf numFmtId="165" fontId="0" fillId="7" borderId="40" xfId="2" applyNumberFormat="1" applyFont="1" applyFill="1" applyBorder="1"/>
    <xf numFmtId="164" fontId="15" fillId="2" borderId="11" xfId="1" applyNumberFormat="1" applyFont="1" applyFill="1" applyBorder="1" applyAlignment="1" applyProtection="1">
      <alignment horizontal="center" vertical="center"/>
    </xf>
    <xf numFmtId="164" fontId="15" fillId="2" borderId="13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 vertical="center"/>
    </xf>
    <xf numFmtId="164" fontId="3" fillId="2" borderId="13" xfId="1" applyNumberFormat="1" applyFill="1" applyBorder="1" applyAlignment="1" applyProtection="1">
      <alignment horizontal="center" vertical="center"/>
    </xf>
    <xf numFmtId="0" fontId="8" fillId="2" borderId="29" xfId="0" applyFont="1" applyFill="1" applyBorder="1" applyAlignment="1"/>
    <xf numFmtId="0" fontId="8" fillId="2" borderId="30" xfId="0" applyFont="1" applyFill="1" applyBorder="1" applyAlignment="1"/>
    <xf numFmtId="0" fontId="8" fillId="2" borderId="39" xfId="0" applyFont="1" applyFill="1" applyBorder="1" applyAlignment="1"/>
    <xf numFmtId="0" fontId="20" fillId="2" borderId="11" xfId="0" applyFont="1" applyFill="1" applyBorder="1" applyAlignment="1">
      <alignment horizontal="center" vertical="top" wrapText="1"/>
    </xf>
    <xf numFmtId="0" fontId="20" fillId="2" borderId="22" xfId="0" applyFont="1" applyFill="1" applyBorder="1" applyAlignment="1">
      <alignment horizontal="center" vertical="top" wrapText="1"/>
    </xf>
    <xf numFmtId="0" fontId="20" fillId="2" borderId="9" xfId="0" quotePrefix="1" applyFont="1" applyFill="1" applyBorder="1" applyAlignment="1">
      <alignment horizontal="center" vertical="top" wrapText="1"/>
    </xf>
    <xf numFmtId="0" fontId="20" fillId="2" borderId="10" xfId="0" applyFont="1" applyFill="1" applyBorder="1" applyAlignment="1">
      <alignment horizontal="center" vertical="top" wrapText="1"/>
    </xf>
    <xf numFmtId="164" fontId="20" fillId="2" borderId="29" xfId="3" applyNumberFormat="1" applyFont="1" applyFill="1" applyBorder="1" applyAlignment="1">
      <alignment horizontal="center" vertical="center"/>
    </xf>
    <xf numFmtId="164" fontId="20" fillId="2" borderId="30" xfId="3" applyNumberFormat="1" applyFont="1" applyFill="1" applyBorder="1" applyAlignment="1">
      <alignment horizontal="center" vertical="center"/>
    </xf>
    <xf numFmtId="164" fontId="20" fillId="2" borderId="31" xfId="3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8" fillId="0" borderId="7" xfId="0" applyFont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top" wrapText="1"/>
    </xf>
    <xf numFmtId="0" fontId="20" fillId="2" borderId="11" xfId="0" quotePrefix="1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justify"/>
    </xf>
    <xf numFmtId="0" fontId="8" fillId="2" borderId="30" xfId="0" applyFont="1" applyFill="1" applyBorder="1" applyAlignment="1">
      <alignment horizontal="justify"/>
    </xf>
    <xf numFmtId="0" fontId="8" fillId="2" borderId="39" xfId="0" applyFont="1" applyFill="1" applyBorder="1" applyAlignment="1">
      <alignment horizontal="justify"/>
    </xf>
    <xf numFmtId="0" fontId="14" fillId="0" borderId="51" xfId="0" applyFont="1" applyBorder="1" applyAlignment="1">
      <alignment horizontal="center"/>
    </xf>
    <xf numFmtId="0" fontId="20" fillId="2" borderId="22" xfId="0" quotePrefix="1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20" fillId="2" borderId="13" xfId="0" quotePrefix="1" applyFont="1" applyFill="1" applyBorder="1" applyAlignment="1">
      <alignment horizontal="center" vertical="top" wrapText="1"/>
    </xf>
    <xf numFmtId="0" fontId="8" fillId="2" borderId="43" xfId="0" applyFont="1" applyFill="1" applyBorder="1" applyAlignment="1">
      <alignment horizontal="center"/>
    </xf>
    <xf numFmtId="0" fontId="8" fillId="2" borderId="58" xfId="0" applyFont="1" applyFill="1" applyBorder="1" applyAlignment="1">
      <alignment horizontal="center"/>
    </xf>
    <xf numFmtId="164" fontId="20" fillId="2" borderId="15" xfId="3" applyNumberFormat="1" applyFont="1" applyFill="1" applyBorder="1" applyAlignment="1">
      <alignment horizontal="center" vertical="center"/>
    </xf>
    <xf numFmtId="164" fontId="20" fillId="2" borderId="21" xfId="3" applyNumberFormat="1" applyFont="1" applyFill="1" applyBorder="1" applyAlignment="1">
      <alignment horizontal="center" vertical="center"/>
    </xf>
    <xf numFmtId="0" fontId="25" fillId="2" borderId="40" xfId="0" quotePrefix="1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/>
    </xf>
    <xf numFmtId="164" fontId="3" fillId="2" borderId="13" xfId="1" applyNumberFormat="1" applyFill="1" applyBorder="1" applyAlignment="1" applyProtection="1">
      <alignment horizontal="center"/>
    </xf>
    <xf numFmtId="164" fontId="22" fillId="2" borderId="72" xfId="3" applyNumberFormat="1" applyFont="1" applyFill="1" applyBorder="1" applyAlignment="1">
      <alignment horizontal="justify" vertical="center"/>
    </xf>
    <xf numFmtId="164" fontId="22" fillId="2" borderId="4" xfId="3" applyNumberFormat="1" applyFont="1" applyFill="1" applyBorder="1" applyAlignment="1">
      <alignment horizontal="justify" vertical="center"/>
    </xf>
    <xf numFmtId="0" fontId="22" fillId="2" borderId="42" xfId="0" applyFont="1" applyFill="1" applyBorder="1" applyAlignment="1">
      <alignment horizontal="justify" vertical="center" wrapText="1"/>
    </xf>
    <xf numFmtId="0" fontId="22" fillId="2" borderId="2" xfId="0" applyFont="1" applyFill="1" applyBorder="1" applyAlignment="1">
      <alignment horizontal="justify" vertical="center" wrapText="1"/>
    </xf>
    <xf numFmtId="0" fontId="22" fillId="2" borderId="59" xfId="0" applyFont="1" applyFill="1" applyBorder="1" applyAlignment="1">
      <alignment horizontal="justify" vertical="center" wrapText="1"/>
    </xf>
    <xf numFmtId="0" fontId="22" fillId="2" borderId="40" xfId="0" applyFont="1" applyFill="1" applyBorder="1" applyAlignment="1">
      <alignment horizontal="justify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top" wrapText="1"/>
    </xf>
    <xf numFmtId="0" fontId="9" fillId="4" borderId="5" xfId="0" quotePrefix="1" applyFont="1" applyFill="1" applyBorder="1" applyAlignment="1">
      <alignment horizontal="center" vertical="top" wrapText="1"/>
    </xf>
    <xf numFmtId="0" fontId="9" fillId="4" borderId="69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9" fillId="4" borderId="7" xfId="0" quotePrefix="1" applyFont="1" applyFill="1" applyBorder="1" applyAlignment="1">
      <alignment horizontal="center" vertical="top" wrapText="1"/>
    </xf>
    <xf numFmtId="0" fontId="9" fillId="4" borderId="70" xfId="0" quotePrefix="1" applyFont="1" applyFill="1" applyBorder="1" applyAlignment="1">
      <alignment horizontal="center" vertical="top" wrapText="1"/>
    </xf>
    <xf numFmtId="0" fontId="9" fillId="4" borderId="8" xfId="0" quotePrefix="1" applyFont="1" applyFill="1" applyBorder="1" applyAlignment="1">
      <alignment horizontal="center" vertical="top" wrapText="1"/>
    </xf>
    <xf numFmtId="0" fontId="22" fillId="2" borderId="33" xfId="0" applyFont="1" applyFill="1" applyBorder="1" applyAlignment="1">
      <alignment horizontal="justify" vertical="center" wrapText="1"/>
    </xf>
    <xf numFmtId="0" fontId="22" fillId="2" borderId="41" xfId="0" applyFont="1" applyFill="1" applyBorder="1" applyAlignment="1">
      <alignment horizontal="justify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9" fillId="4" borderId="71" xfId="0" quotePrefix="1" applyFont="1" applyFill="1" applyBorder="1" applyAlignment="1">
      <alignment horizontal="center" vertical="top" wrapText="1"/>
    </xf>
    <xf numFmtId="0" fontId="9" fillId="4" borderId="68" xfId="0" quotePrefix="1" applyFont="1" applyFill="1" applyBorder="1" applyAlignment="1">
      <alignment horizontal="center" vertical="top" wrapText="1"/>
    </xf>
    <xf numFmtId="0" fontId="9" fillId="4" borderId="62" xfId="0" quotePrefix="1" applyFont="1" applyFill="1" applyBorder="1" applyAlignment="1">
      <alignment horizontal="center" vertical="top" wrapText="1"/>
    </xf>
    <xf numFmtId="0" fontId="9" fillId="4" borderId="21" xfId="0" quotePrefix="1" applyFont="1" applyFill="1" applyBorder="1" applyAlignment="1">
      <alignment horizontal="center" vertical="top" wrapText="1"/>
    </xf>
    <xf numFmtId="0" fontId="9" fillId="4" borderId="51" xfId="0" quotePrefix="1" applyFont="1" applyFill="1" applyBorder="1" applyAlignment="1">
      <alignment horizontal="center" vertical="top" wrapText="1"/>
    </xf>
    <xf numFmtId="0" fontId="9" fillId="4" borderId="49" xfId="0" quotePrefix="1" applyFont="1" applyFill="1" applyBorder="1" applyAlignment="1">
      <alignment horizontal="center" vertical="top" wrapText="1"/>
    </xf>
    <xf numFmtId="164" fontId="26" fillId="0" borderId="0" xfId="1" applyNumberFormat="1" applyFont="1" applyFill="1" applyBorder="1" applyAlignment="1" applyProtection="1">
      <alignment horizontal="center" vertical="center"/>
    </xf>
    <xf numFmtId="164" fontId="21" fillId="2" borderId="11" xfId="1" applyNumberFormat="1" applyFont="1" applyFill="1" applyBorder="1" applyAlignment="1" applyProtection="1">
      <alignment horizontal="center" vertical="center"/>
    </xf>
    <xf numFmtId="164" fontId="21" fillId="2" borderId="13" xfId="1" applyNumberFormat="1" applyFont="1" applyFill="1" applyBorder="1" applyAlignment="1" applyProtection="1">
      <alignment horizontal="center" vertical="center"/>
    </xf>
    <xf numFmtId="0" fontId="8" fillId="0" borderId="4" xfId="0" quotePrefix="1" applyFont="1" applyBorder="1" applyAlignment="1">
      <alignment horizontal="center"/>
    </xf>
    <xf numFmtId="0" fontId="8" fillId="0" borderId="12" xfId="0" quotePrefix="1" applyFont="1" applyBorder="1" applyAlignment="1">
      <alignment horizontal="center"/>
    </xf>
    <xf numFmtId="0" fontId="8" fillId="0" borderId="14" xfId="0" quotePrefix="1" applyFont="1" applyBorder="1" applyAlignment="1">
      <alignment horizontal="center"/>
    </xf>
    <xf numFmtId="0" fontId="9" fillId="5" borderId="66" xfId="0" applyFont="1" applyFill="1" applyBorder="1" applyAlignment="1">
      <alignment horizontal="center"/>
    </xf>
    <xf numFmtId="0" fontId="9" fillId="5" borderId="59" xfId="0" applyFont="1" applyFill="1" applyBorder="1" applyAlignment="1">
      <alignment horizontal="center"/>
    </xf>
    <xf numFmtId="0" fontId="9" fillId="5" borderId="48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09CB8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7.xml"/><Relationship Id="rId26" Type="http://schemas.openxmlformats.org/officeDocument/2006/relationships/worksheet" Target="worksheets/sheet2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worksheet" Target="worksheets/sheet22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8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worksheet" Target="worksheets/sheet21.xml"/><Relationship Id="rId27" Type="http://schemas.openxmlformats.org/officeDocument/2006/relationships/worksheet" Target="worksheets/sheet26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3610963585563"/>
          <c:y val="0.14768185794957417"/>
          <c:w val="0.77897961068650401"/>
          <c:h val="0.765345104589203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Casos por Año GES'!$H$33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GES'!$E$34:$E$39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GES'!$H$34:$H$39</c:f>
              <c:numCache>
                <c:formatCode>0.0%</c:formatCode>
                <c:ptCount val="6"/>
                <c:pt idx="0">
                  <c:v>0.95853547915793913</c:v>
                </c:pt>
                <c:pt idx="1">
                  <c:v>0.93679968374442435</c:v>
                </c:pt>
                <c:pt idx="2">
                  <c:v>0.95439366330047803</c:v>
                </c:pt>
                <c:pt idx="3">
                  <c:v>0.94279258665559795</c:v>
                </c:pt>
                <c:pt idx="4">
                  <c:v>0.94504683082270868</c:v>
                </c:pt>
                <c:pt idx="5">
                  <c:v>0.94993926927922456</c:v>
                </c:pt>
              </c:numCache>
            </c:numRef>
          </c:val>
        </c:ser>
        <c:ser>
          <c:idx val="1"/>
          <c:order val="1"/>
          <c:tx>
            <c:strRef>
              <c:f>'Gráfico Casos por Año GES'!$I$33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GES'!$E$34:$E$39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GES'!$I$34:$I$39</c:f>
              <c:numCache>
                <c:formatCode>0.0%</c:formatCode>
                <c:ptCount val="6"/>
                <c:pt idx="0">
                  <c:v>4.1464520842060905E-2</c:v>
                </c:pt>
                <c:pt idx="1">
                  <c:v>6.3200316255575664E-2</c:v>
                </c:pt>
                <c:pt idx="2">
                  <c:v>4.5606336699522E-2</c:v>
                </c:pt>
                <c:pt idx="3">
                  <c:v>5.7207413344401999E-2</c:v>
                </c:pt>
                <c:pt idx="4">
                  <c:v>5.4953169177291351E-2</c:v>
                </c:pt>
                <c:pt idx="5">
                  <c:v>5.0060730720775486E-2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1044144"/>
        <c:axId val="311044704"/>
      </c:barChart>
      <c:catAx>
        <c:axId val="311044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311044704"/>
        <c:crosses val="autoZero"/>
        <c:auto val="1"/>
        <c:lblAlgn val="ctr"/>
        <c:lblOffset val="100"/>
        <c:noMultiLvlLbl val="0"/>
      </c:catAx>
      <c:valAx>
        <c:axId val="311044704"/>
        <c:scaling>
          <c:orientation val="minMax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31104414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6976608862309002"/>
          <c:y val="0.41296381134176613"/>
          <c:w val="0.10384094950008092"/>
          <c:h val="9.1244094488188973E-2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2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i="1">
                <a:latin typeface="Verdana" pitchFamily="34" charset="0"/>
              </a:defRPr>
            </a:pPr>
            <a:r>
              <a:rPr lang="es-ES" sz="1200" i="1">
                <a:latin typeface="Verdana" pitchFamily="34" charset="0"/>
              </a:rPr>
              <a:t>Número</a:t>
            </a:r>
            <a:r>
              <a:rPr lang="es-ES" sz="1200" i="1" baseline="0">
                <a:latin typeface="Verdana" pitchFamily="34" charset="0"/>
              </a:rPr>
              <a:t> de Casos GES entre Julio y Junio de cada Año GES</a:t>
            </a:r>
            <a:endParaRPr lang="es-ES" sz="1200" i="1">
              <a:latin typeface="Verdana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44112433072891"/>
          <c:y val="0.12631984585741854"/>
          <c:w val="0.7574079048854313"/>
          <c:h val="0.75377967927419853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GES'!$F$33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6.9105679997170474E-2"/>
                  <c:y val="-3.3788167224208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20496448986045E-2"/>
                  <c:y val="3.3067022691527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3333319996587857E-2"/>
                  <c:y val="-2.8589987651253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284984667109946E-2"/>
                  <c:y val="3.8535645472061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931033019839585E-2"/>
                  <c:y val="-2.8567718478119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GES'!$E$34:$E$42</c:f>
              <c:strCache>
                <c:ptCount val="9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  <c:pt idx="7">
                  <c:v>Año 8 (12-13)</c:v>
                </c:pt>
                <c:pt idx="8">
                  <c:v>Año 9 (13-14)</c:v>
                </c:pt>
              </c:strCache>
            </c:strRef>
          </c:cat>
          <c:val>
            <c:numRef>
              <c:f>'Gráfico Casos por Año GES'!$F$34:$F$42</c:f>
              <c:numCache>
                <c:formatCode>_-* #,##0_-;\-* #,##0_-;_-* "-"??_-;_-@_-</c:formatCode>
                <c:ptCount val="9"/>
                <c:pt idx="0">
                  <c:v>1938014</c:v>
                </c:pt>
                <c:pt idx="1">
                  <c:v>1438425</c:v>
                </c:pt>
                <c:pt idx="2">
                  <c:v>2043165</c:v>
                </c:pt>
                <c:pt idx="3">
                  <c:v>2171438</c:v>
                </c:pt>
                <c:pt idx="4">
                  <c:v>1938997</c:v>
                </c:pt>
                <c:pt idx="5">
                  <c:v>2520680</c:v>
                </c:pt>
                <c:pt idx="6">
                  <c:v>2744849</c:v>
                </c:pt>
                <c:pt idx="7">
                  <c:v>2809736</c:v>
                </c:pt>
                <c:pt idx="8">
                  <c:v>3093947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048064"/>
        <c:axId val="311048624"/>
      </c:lineChart>
      <c:lineChart>
        <c:grouping val="standard"/>
        <c:varyColors val="0"/>
        <c:ser>
          <c:idx val="1"/>
          <c:order val="1"/>
          <c:tx>
            <c:strRef>
              <c:f>'Gráfico Casos por Año GES'!$G$33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square"/>
            <c:size val="4"/>
          </c:marker>
          <c:dLbls>
            <c:dLbl>
              <c:idx val="1"/>
              <c:layout>
                <c:manualLayout>
                  <c:x val="-8.1300799996671141E-2"/>
                  <c:y val="-2.599089786477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180315560954381E-2"/>
                  <c:y val="-2.8188056841548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8382443242264566E-2"/>
                  <c:y val="-3.0525588159919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362324427943413E-2"/>
                  <c:y val="-2.8006918978983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3321777833058381E-2"/>
                  <c:y val="-2.8398646700954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298847486328128E-2"/>
                  <c:y val="-2.5970653161927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GES'!$E$34:$E$42</c:f>
              <c:strCache>
                <c:ptCount val="9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  <c:pt idx="7">
                  <c:v>Año 8 (12-13)</c:v>
                </c:pt>
                <c:pt idx="8">
                  <c:v>Año 9 (13-14)</c:v>
                </c:pt>
              </c:strCache>
            </c:strRef>
          </c:cat>
          <c:val>
            <c:numRef>
              <c:f>'Gráfico Casos por Año GES'!$G$34:$G$42</c:f>
              <c:numCache>
                <c:formatCode>_-* #,##0_-;\-* #,##0_-;_-* "-"??_-;_-@_-</c:formatCode>
                <c:ptCount val="9"/>
                <c:pt idx="0">
                  <c:v>83835</c:v>
                </c:pt>
                <c:pt idx="1">
                  <c:v>97042</c:v>
                </c:pt>
                <c:pt idx="2">
                  <c:v>97634</c:v>
                </c:pt>
                <c:pt idx="3">
                  <c:v>131760</c:v>
                </c:pt>
                <c:pt idx="4">
                  <c:v>112750</c:v>
                </c:pt>
                <c:pt idx="5">
                  <c:v>132837</c:v>
                </c:pt>
                <c:pt idx="6">
                  <c:v>126566</c:v>
                </c:pt>
                <c:pt idx="7">
                  <c:v>118375</c:v>
                </c:pt>
                <c:pt idx="8">
                  <c:v>202145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049744"/>
        <c:axId val="311049184"/>
      </c:lineChart>
      <c:catAx>
        <c:axId val="311048064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Verdana" pitchFamily="34" charset="0"/>
              </a:defRPr>
            </a:pPr>
            <a:endParaRPr lang="es-CL"/>
          </a:p>
        </c:txPr>
        <c:crossAx val="311048624"/>
        <c:crosses val="autoZero"/>
        <c:auto val="1"/>
        <c:lblAlgn val="ctr"/>
        <c:lblOffset val="100"/>
        <c:noMultiLvlLbl val="0"/>
      </c:catAx>
      <c:valAx>
        <c:axId val="311048624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311048064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2.2357719999084591E-2"/>
                <c:y val="0.39006505091965304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Verdana" pitchFamily="34" charset="0"/>
                    </a:defRPr>
                  </a:pPr>
                  <a:r>
                    <a:rPr lang="es-ES">
                      <a:solidFill>
                        <a:schemeClr val="bg1"/>
                      </a:solidFill>
                      <a:latin typeface="Verdana" pitchFamily="34" charset="0"/>
                    </a:rPr>
                    <a:t>FONASA</a:t>
                  </a:r>
                  <a:r>
                    <a:rPr lang="es-ES" baseline="0">
                      <a:solidFill>
                        <a:schemeClr val="bg1"/>
                      </a:solidFill>
                      <a:latin typeface="Verdana" pitchFamily="34" charset="0"/>
                    </a:rPr>
                    <a:t> </a:t>
                  </a:r>
                  <a:r>
                    <a:rPr lang="es-ES">
                      <a:solidFill>
                        <a:schemeClr val="bg1"/>
                      </a:solidFill>
                      <a:latin typeface="Verdana" pitchFamily="34" charset="0"/>
                    </a:rPr>
                    <a:t>Millares</a:t>
                  </a:r>
                </a:p>
              </c:rich>
            </c:tx>
            <c:spPr>
              <a:solidFill>
                <a:schemeClr val="tx2">
                  <a:lumMod val="60000"/>
                  <a:lumOff val="40000"/>
                </a:schemeClr>
              </a:solidFill>
            </c:spPr>
          </c:dispUnitsLbl>
        </c:dispUnits>
      </c:valAx>
      <c:valAx>
        <c:axId val="31104918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ISAPRE</a:t>
                </a:r>
              </a:p>
            </c:rich>
          </c:tx>
          <c:overlay val="0"/>
          <c:spPr>
            <a:solidFill>
              <a:schemeClr val="accent2"/>
            </a:solidFill>
          </c:spPr>
        </c:title>
        <c:numFmt formatCode="_-* #,##0_-;\-* #,##0_-;_-* &quot;-&quot;??_-;_-@_-" sourceLinked="0"/>
        <c:majorTickMark val="out"/>
        <c:minorTickMark val="none"/>
        <c:tickLblPos val="nextTo"/>
        <c:spPr>
          <a:effectLst>
            <a:outerShdw blurRad="50800" dist="50800" dir="5400000" algn="ctr" rotWithShape="0">
              <a:schemeClr val="bg1"/>
            </a:outerShdw>
          </a:effectLst>
        </c:spPr>
        <c:txPr>
          <a:bodyPr/>
          <a:lstStyle/>
          <a:p>
            <a:pPr>
              <a:defRPr sz="800">
                <a:solidFill>
                  <a:schemeClr val="accent2"/>
                </a:solidFill>
                <a:latin typeface="Verdana" pitchFamily="34" charset="0"/>
              </a:defRPr>
            </a:pPr>
            <a:endParaRPr lang="es-CL"/>
          </a:p>
        </c:txPr>
        <c:crossAx val="311049744"/>
        <c:crosses val="max"/>
        <c:crossBetween val="between"/>
      </c:valAx>
      <c:catAx>
        <c:axId val="311049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10491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</c:spPr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i="1">
                <a:latin typeface="Verdana" pitchFamily="34" charset="0"/>
              </a:defRPr>
            </a:pPr>
            <a:r>
              <a:rPr lang="es-ES" sz="1050" i="1">
                <a:latin typeface="Verdana" pitchFamily="34" charset="0"/>
              </a:rPr>
              <a:t>Número</a:t>
            </a:r>
            <a:r>
              <a:rPr lang="es-ES" sz="1050" i="1" baseline="0">
                <a:latin typeface="Verdana" pitchFamily="34" charset="0"/>
              </a:rPr>
              <a:t> de Casos GES entre Enero y  Diciembre de cada Año</a:t>
            </a:r>
          </a:p>
          <a:p>
            <a:pPr>
              <a:defRPr sz="1050" i="1">
                <a:latin typeface="Verdana" pitchFamily="34" charset="0"/>
              </a:defRPr>
            </a:pPr>
            <a:endParaRPr lang="es-ES" sz="1050" i="1">
              <a:latin typeface="Verdana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984921902419645"/>
          <c:y val="0.11936172865629494"/>
          <c:w val="0.75295407577074513"/>
          <c:h val="0.73476137117301066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Calendari'!$F$31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6.0975760038448484E-2"/>
                  <c:y val="-2.6051158043597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975599997503413E-3"/>
                  <c:y val="2.8368788565408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3557235035341066E-3"/>
                  <c:y val="2.1424729756580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105679997170474E-2"/>
                  <c:y val="-2.0852988754425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629702508151669E-2"/>
                  <c:y val="-1.5220392337996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343598829176605E-2"/>
                  <c:y val="2.578982026771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723411720409247E-2"/>
                  <c:y val="-2.0695272781746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61380691678848E-2"/>
                  <c:y val="-2.378121284185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Casos por Año Calendari'!$E$32:$E$41</c:f>
              <c:numCache>
                <c:formatCode>0_ ;\-0\ 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'Gráfico Casos por Año Calendari'!$F$32:$F$41</c:f>
              <c:numCache>
                <c:formatCode>_-* #,##0_-;\-* #,##0_-;_-* "-"??_-;_-@_-</c:formatCode>
                <c:ptCount val="10"/>
                <c:pt idx="0">
                  <c:v>1322618</c:v>
                </c:pt>
                <c:pt idx="1">
                  <c:v>1338363</c:v>
                </c:pt>
                <c:pt idx="2">
                  <c:v>1691878</c:v>
                </c:pt>
                <c:pt idx="3">
                  <c:v>2212182</c:v>
                </c:pt>
                <c:pt idx="4">
                  <c:v>2175314</c:v>
                </c:pt>
                <c:pt idx="5">
                  <c:v>1983968</c:v>
                </c:pt>
                <c:pt idx="6">
                  <c:v>2682914</c:v>
                </c:pt>
                <c:pt idx="7">
                  <c:v>2777960</c:v>
                </c:pt>
                <c:pt idx="8">
                  <c:v>2959419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836912"/>
        <c:axId val="313837472"/>
      </c:lineChart>
      <c:lineChart>
        <c:grouping val="standard"/>
        <c:varyColors val="0"/>
        <c:ser>
          <c:idx val="1"/>
          <c:order val="1"/>
          <c:tx>
            <c:strRef>
              <c:f>'Gráfico Casos por Año Calendari'!$G$31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square"/>
            <c:size val="4"/>
          </c:marker>
          <c:dLbls>
            <c:dLbl>
              <c:idx val="1"/>
              <c:layout>
                <c:manualLayout>
                  <c:x val="-8.1300799996671141E-2"/>
                  <c:y val="-2.599089786477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9223045677709381E-2"/>
                  <c:y val="-3.209777136954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572181268051748E-2"/>
                  <c:y val="-2.468980913652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1382791701815555E-2"/>
                  <c:y val="4.1498944617654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4972080964835406E-2"/>
                  <c:y val="-1.5686274509803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635575301505978E-2"/>
                  <c:y val="4.0006533071594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863662602582843E-2"/>
                  <c:y val="2.6423569824283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719911254426548E-2"/>
                  <c:y val="-2.906592680671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Casos por Año Calendari'!$E$32:$E$40</c:f>
              <c:numCache>
                <c:formatCode>0_ ;\-0\ 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'Gráfico Casos por Año Calendari'!$G$32:$G$41</c:f>
              <c:numCache>
                <c:formatCode>_-* #,##0_-;\-* #,##0_-;_-* "-"??_-;_-@_-</c:formatCode>
                <c:ptCount val="10"/>
                <c:pt idx="0">
                  <c:v>47555</c:v>
                </c:pt>
                <c:pt idx="1">
                  <c:v>89786</c:v>
                </c:pt>
                <c:pt idx="2">
                  <c:v>95706</c:v>
                </c:pt>
                <c:pt idx="3">
                  <c:v>123950</c:v>
                </c:pt>
                <c:pt idx="4">
                  <c:v>110509</c:v>
                </c:pt>
                <c:pt idx="5">
                  <c:v>124810</c:v>
                </c:pt>
                <c:pt idx="6">
                  <c:v>126952</c:v>
                </c:pt>
                <c:pt idx="7">
                  <c:v>121787</c:v>
                </c:pt>
                <c:pt idx="8">
                  <c:v>150208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838592"/>
        <c:axId val="313838032"/>
      </c:lineChart>
      <c:catAx>
        <c:axId val="313836912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0_ ;\-0\ 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13837472"/>
        <c:crosses val="autoZero"/>
        <c:auto val="1"/>
        <c:lblAlgn val="ctr"/>
        <c:lblOffset val="100"/>
        <c:noMultiLvlLbl val="0"/>
      </c:catAx>
      <c:valAx>
        <c:axId val="313837472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313836912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2.2357719999084591E-2"/>
                <c:y val="0.39006505091965266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r>
                    <a:rPr lang="es-ES">
                      <a:solidFill>
                        <a:schemeClr val="bg1"/>
                      </a:solidFill>
                    </a:rPr>
                    <a:t>FONASA Millares</a:t>
                  </a:r>
                </a:p>
              </c:rich>
            </c:tx>
            <c:spPr>
              <a:solidFill>
                <a:schemeClr val="tx2">
                  <a:lumMod val="60000"/>
                  <a:lumOff val="40000"/>
                </a:schemeClr>
              </a:solidFill>
            </c:spPr>
          </c:dispUnitsLbl>
        </c:dispUnits>
      </c:valAx>
      <c:valAx>
        <c:axId val="31383803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ISAPRE</a:t>
                </a:r>
              </a:p>
            </c:rich>
          </c:tx>
          <c:overlay val="0"/>
          <c:spPr>
            <a:solidFill>
              <a:schemeClr val="accent2"/>
            </a:solidFill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2"/>
                </a:solidFill>
                <a:latin typeface="Verdana" pitchFamily="34" charset="0"/>
              </a:defRPr>
            </a:pPr>
            <a:endParaRPr lang="es-CL"/>
          </a:p>
        </c:txPr>
        <c:crossAx val="313838592"/>
        <c:crosses val="max"/>
        <c:crossBetween val="between"/>
      </c:valAx>
      <c:catAx>
        <c:axId val="313838592"/>
        <c:scaling>
          <c:orientation val="minMax"/>
        </c:scaling>
        <c:delete val="1"/>
        <c:axPos val="b"/>
        <c:numFmt formatCode="0_ ;\-0\ " sourceLinked="1"/>
        <c:majorTickMark val="out"/>
        <c:minorTickMark val="none"/>
        <c:tickLblPos val="none"/>
        <c:crossAx val="31383803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de casos acumulados a diciembre de cada año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146620561318723E-2"/>
          <c:y val="0.10878151594687054"/>
          <c:w val="0.76989834604008112"/>
          <c:h val="0.8271822556271375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'Gráficos Casos Acumulados'!$H$36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Acumulados'!$H$37:$H$41</c:f>
              <c:numCache>
                <c:formatCode>0.0%</c:formatCode>
                <c:ptCount val="5"/>
                <c:pt idx="0">
                  <c:v>0.94842602713247171</c:v>
                </c:pt>
                <c:pt idx="1">
                  <c:v>0.94922751331715371</c:v>
                </c:pt>
                <c:pt idx="2">
                  <c:v>0.94761577745752801</c:v>
                </c:pt>
                <c:pt idx="3">
                  <c:v>0.94904955447013539</c:v>
                </c:pt>
                <c:pt idx="4">
                  <c:v>0.95057489799173267</c:v>
                </c:pt>
              </c:numCache>
            </c:numRef>
          </c:val>
        </c:ser>
        <c:ser>
          <c:idx val="1"/>
          <c:order val="1"/>
          <c:tx>
            <c:strRef>
              <c:f>'Gráficos Casos Acumulados'!$I$36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Acumulados'!$I$37:$I$41</c:f>
              <c:numCache>
                <c:formatCode>0.0%</c:formatCode>
                <c:ptCount val="5"/>
                <c:pt idx="0">
                  <c:v>5.1573972867528323E-2</c:v>
                </c:pt>
                <c:pt idx="1">
                  <c:v>5.077248668284632E-2</c:v>
                </c:pt>
                <c:pt idx="2">
                  <c:v>5.2384222542472041E-2</c:v>
                </c:pt>
                <c:pt idx="3">
                  <c:v>5.0950445529864642E-2</c:v>
                </c:pt>
                <c:pt idx="4">
                  <c:v>4.9425102008267378E-2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3841952"/>
        <c:axId val="313842512"/>
      </c:barChart>
      <c:catAx>
        <c:axId val="31384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13842512"/>
        <c:crossesAt val="0"/>
        <c:auto val="1"/>
        <c:lblAlgn val="ctr"/>
        <c:lblOffset val="100"/>
        <c:noMultiLvlLbl val="0"/>
      </c:catAx>
      <c:valAx>
        <c:axId val="313842512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13841952"/>
        <c:crosses val="autoZero"/>
        <c:crossBetween val="between"/>
        <c:majorUnit val="0.2"/>
      </c:valAx>
    </c:plotArea>
    <c:legend>
      <c:legendPos val="r"/>
      <c:overlay val="0"/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>
                <a:latin typeface="Verdana" pitchFamily="34" charset="0"/>
              </a:defRPr>
            </a:pPr>
            <a:r>
              <a:rPr lang="en-US" sz="1400">
                <a:latin typeface="Verdana" pitchFamily="34" charset="0"/>
              </a:rPr>
              <a:t>Distribución de casos acumulados según modalidad de atención y subsistema a Junio 2014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6920232796987365E-2"/>
          <c:y val="0.11624437570303719"/>
          <c:w val="0.89394933242040731"/>
          <c:h val="0.7627664510686166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Tipo Atención'!$C$44</c:f>
              <c:strCache>
                <c:ptCount val="1"/>
                <c:pt idx="0">
                  <c:v>Ambulatorio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Atención'!$D$44:$F$44</c:f>
              <c:numCache>
                <c:formatCode>0.0%</c:formatCode>
                <c:ptCount val="3"/>
                <c:pt idx="0">
                  <c:v>0.74320524931071175</c:v>
                </c:pt>
                <c:pt idx="1">
                  <c:v>0.7088746119476601</c:v>
                </c:pt>
                <c:pt idx="2">
                  <c:v>0.74146850810205123</c:v>
                </c:pt>
              </c:numCache>
            </c:numRef>
          </c:val>
        </c:ser>
        <c:ser>
          <c:idx val="1"/>
          <c:order val="1"/>
          <c:tx>
            <c:strRef>
              <c:f>'Gráfico Tipo Atención'!$C$45</c:f>
              <c:strCache>
                <c:ptCount val="1"/>
                <c:pt idx="0">
                  <c:v>Hospitalario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Atención'!$D$45:$F$45</c:f>
              <c:numCache>
                <c:formatCode>0.0%</c:formatCode>
                <c:ptCount val="3"/>
                <c:pt idx="0">
                  <c:v>0.11498063384032592</c:v>
                </c:pt>
                <c:pt idx="1">
                  <c:v>9.7193511184611364E-2</c:v>
                </c:pt>
                <c:pt idx="2">
                  <c:v>0.1140808070013134</c:v>
                </c:pt>
              </c:numCache>
            </c:numRef>
          </c:val>
        </c:ser>
        <c:ser>
          <c:idx val="2"/>
          <c:order val="2"/>
          <c:tx>
            <c:strRef>
              <c:f>'Gráfico Tipo Atención'!$C$46</c:f>
              <c:strCache>
                <c:ptCount val="1"/>
                <c:pt idx="0">
                  <c:v>Mixto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Atención'!$D$46:$F$46</c:f>
              <c:numCache>
                <c:formatCode>0.0%</c:formatCode>
                <c:ptCount val="3"/>
                <c:pt idx="0">
                  <c:v>0.14181411684896231</c:v>
                </c:pt>
                <c:pt idx="1">
                  <c:v>0.19393187686772856</c:v>
                </c:pt>
                <c:pt idx="2">
                  <c:v>0.1444506848966354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13846432"/>
        <c:axId val="313846992"/>
      </c:barChart>
      <c:catAx>
        <c:axId val="313846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13846992"/>
        <c:crosses val="autoZero"/>
        <c:auto val="1"/>
        <c:lblAlgn val="ctr"/>
        <c:lblOffset val="100"/>
        <c:noMultiLvlLbl val="0"/>
      </c:catAx>
      <c:valAx>
        <c:axId val="313846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>
            <a:noFill/>
          </a:ln>
        </c:spPr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13846432"/>
        <c:crosses val="autoZero"/>
        <c:crossBetween val="between"/>
        <c:majorUnit val="0.2"/>
      </c:valAx>
      <c:spPr>
        <a:noFill/>
        <a:ln>
          <a:noFill/>
        </a:ln>
      </c:spPr>
    </c:plotArea>
    <c:legend>
      <c:legendPos val="b"/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Distribución de Problemas de Salud acumulados a</a:t>
            </a:r>
            <a:r>
              <a:rPr lang="en-US" sz="1200" baseline="0">
                <a:latin typeface="Verdana" pitchFamily="34" charset="0"/>
              </a:rPr>
              <a:t> junio</a:t>
            </a:r>
            <a:endParaRPr lang="en-US" sz="1200">
              <a:latin typeface="Verdana" pitchFamily="34" charset="0"/>
            </a:endParaRPr>
          </a:p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Fonasa e Isapres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38982150691578E-2"/>
          <c:y val="0.15441622350224177"/>
          <c:w val="0.84811105876722659"/>
          <c:h val="0.708554931747849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GrafPorGrupdeDS!$C$44</c:f>
              <c:strCache>
                <c:ptCount val="1"/>
                <c:pt idx="0">
                  <c:v>Problema  1 - 25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GrafPorGrupdeDS!$D$43:$L$43</c:f>
              <c:strCache>
                <c:ptCount val="9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</c:strCache>
            </c:strRef>
          </c:cat>
          <c:val>
            <c:numRef>
              <c:f>GrafPorGrupdeDS!$D$44:$L$44</c:f>
              <c:numCache>
                <c:formatCode>0.0%</c:formatCode>
                <c:ptCount val="9"/>
                <c:pt idx="0">
                  <c:v>1</c:v>
                </c:pt>
                <c:pt idx="1">
                  <c:v>0.84646711172130895</c:v>
                </c:pt>
                <c:pt idx="2">
                  <c:v>0.69090234226581948</c:v>
                </c:pt>
                <c:pt idx="3">
                  <c:v>0.62328570323395671</c:v>
                </c:pt>
                <c:pt idx="4">
                  <c:v>0.58810978945714043</c:v>
                </c:pt>
                <c:pt idx="5">
                  <c:v>0.56195836074042349</c:v>
                </c:pt>
                <c:pt idx="6">
                  <c:v>0.54924624373635089</c:v>
                </c:pt>
                <c:pt idx="7">
                  <c:v>0.54255171928957702</c:v>
                </c:pt>
                <c:pt idx="8">
                  <c:v>0.5362409151922547</c:v>
                </c:pt>
              </c:numCache>
            </c:numRef>
          </c:val>
        </c:ser>
        <c:ser>
          <c:idx val="1"/>
          <c:order val="1"/>
          <c:tx>
            <c:strRef>
              <c:f>GrafPorGrupdeDS!$C$45</c:f>
              <c:strCache>
                <c:ptCount val="1"/>
                <c:pt idx="0">
                  <c:v>Problema 26 - 40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GrafPorGrupdeDS!$D$43:$L$43</c:f>
              <c:strCache>
                <c:ptCount val="9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</c:strCache>
            </c:strRef>
          </c:cat>
          <c:val>
            <c:numRef>
              <c:f>GrafPorGrupdeDS!$D$45:$L$45</c:f>
              <c:numCache>
                <c:formatCode>0.0%</c:formatCode>
                <c:ptCount val="9"/>
                <c:pt idx="1">
                  <c:v>0.15353288827869102</c:v>
                </c:pt>
                <c:pt idx="2">
                  <c:v>0.18116482380576734</c:v>
                </c:pt>
                <c:pt idx="3">
                  <c:v>0.19317641992008061</c:v>
                </c:pt>
                <c:pt idx="4">
                  <c:v>0.19801881218255935</c:v>
                </c:pt>
                <c:pt idx="5">
                  <c:v>0.19229270913951102</c:v>
                </c:pt>
                <c:pt idx="6">
                  <c:v>0.18774314769950917</c:v>
                </c:pt>
                <c:pt idx="7">
                  <c:v>0.18324976360501183</c:v>
                </c:pt>
                <c:pt idx="8">
                  <c:v>0.17729792802972361</c:v>
                </c:pt>
              </c:numCache>
            </c:numRef>
          </c:val>
        </c:ser>
        <c:ser>
          <c:idx val="2"/>
          <c:order val="2"/>
          <c:tx>
            <c:strRef>
              <c:f>GrafPorGrupdeDS!$C$46</c:f>
              <c:strCache>
                <c:ptCount val="1"/>
                <c:pt idx="0">
                  <c:v>Problema 41 - 56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GrafPorGrupdeDS!$D$43:$L$43</c:f>
              <c:strCache>
                <c:ptCount val="9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</c:strCache>
            </c:strRef>
          </c:cat>
          <c:val>
            <c:numRef>
              <c:f>GrafPorGrupdeDS!$D$46:$L$46</c:f>
              <c:numCache>
                <c:formatCode>0.0%</c:formatCode>
                <c:ptCount val="9"/>
                <c:pt idx="2">
                  <c:v>0.12793283392841318</c:v>
                </c:pt>
                <c:pt idx="3">
                  <c:v>0.18353787684596265</c:v>
                </c:pt>
                <c:pt idx="4">
                  <c:v>0.21387139836030025</c:v>
                </c:pt>
                <c:pt idx="5">
                  <c:v>0.22470854832060841</c:v>
                </c:pt>
                <c:pt idx="6">
                  <c:v>0.22617341914677</c:v>
                </c:pt>
                <c:pt idx="7">
                  <c:v>0.22465507730071535</c:v>
                </c:pt>
                <c:pt idx="8">
                  <c:v>0.21830714751427552</c:v>
                </c:pt>
              </c:numCache>
            </c:numRef>
          </c:val>
        </c:ser>
        <c:ser>
          <c:idx val="3"/>
          <c:order val="3"/>
          <c:tx>
            <c:strRef>
              <c:f>GrafPorGrupdeDS!$C$47</c:f>
              <c:strCache>
                <c:ptCount val="1"/>
                <c:pt idx="0">
                  <c:v>Problema 57 - 69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GrafPorGrupdeDS!$D$43:$L$43</c:f>
              <c:strCache>
                <c:ptCount val="9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</c:strCache>
            </c:strRef>
          </c:cat>
          <c:val>
            <c:numRef>
              <c:f>GrafPorGrupdeDS!$D$47:$L$47</c:f>
              <c:numCache>
                <c:formatCode>0.0%</c:formatCode>
                <c:ptCount val="9"/>
                <c:pt idx="5">
                  <c:v>2.1040381799457067E-2</c:v>
                </c:pt>
                <c:pt idx="6">
                  <c:v>3.6837189417369902E-2</c:v>
                </c:pt>
                <c:pt idx="7">
                  <c:v>4.9543439804695784E-2</c:v>
                </c:pt>
                <c:pt idx="8">
                  <c:v>5.8052365828303067E-2</c:v>
                </c:pt>
              </c:numCache>
            </c:numRef>
          </c:val>
        </c:ser>
        <c:ser>
          <c:idx val="4"/>
          <c:order val="4"/>
          <c:tx>
            <c:strRef>
              <c:f>GrafPorGrupdeDS!$C$48</c:f>
              <c:strCache>
                <c:ptCount val="1"/>
                <c:pt idx="0">
                  <c:v>Problema 70 - 80</c:v>
                </c:pt>
              </c:strCache>
            </c:strRef>
          </c:tx>
          <c:invertIfNegative val="0"/>
          <c:dLbls>
            <c:dLbl>
              <c:idx val="8"/>
              <c:layout>
                <c:manualLayout>
                  <c:x val="1.7037224053983409E-3"/>
                  <c:y val="-2.3860653781913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GrafPorGrupdeDS!$D$43:$L$43</c:f>
              <c:strCache>
                <c:ptCount val="9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</c:strCache>
            </c:strRef>
          </c:cat>
          <c:val>
            <c:numRef>
              <c:f>GrafPorGrupdeDS!$D$48:$L$48</c:f>
              <c:numCache>
                <c:formatCode>0.0%</c:formatCode>
                <c:ptCount val="9"/>
                <c:pt idx="8">
                  <c:v>1.0101643435443083E-2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354392400"/>
        <c:axId val="354392960"/>
      </c:barChart>
      <c:catAx>
        <c:axId val="35439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54392960"/>
        <c:crosses val="autoZero"/>
        <c:auto val="1"/>
        <c:lblAlgn val="ctr"/>
        <c:lblOffset val="100"/>
        <c:noMultiLvlLbl val="0"/>
      </c:catAx>
      <c:valAx>
        <c:axId val="354392960"/>
        <c:scaling>
          <c:orientation val="minMax"/>
          <c:max val="1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Verdana" pitchFamily="34" charset="0"/>
              </a:defRPr>
            </a:pPr>
            <a:endParaRPr lang="es-CL"/>
          </a:p>
        </c:txPr>
        <c:crossAx val="35439240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8.3511777014665153E-2"/>
          <c:y val="0.91142042284084568"/>
          <c:w val="0.87141135022549499"/>
          <c:h val="8.8579577159154321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9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Problemas de Salud acumulados con modalidad atención ambulatoria más frecuente</a:t>
            </a:r>
          </a:p>
        </c:rich>
      </c:tx>
      <c:layout>
        <c:manualLayout>
          <c:xMode val="edge"/>
          <c:yMode val="edge"/>
          <c:x val="0.13215081222955172"/>
          <c:y val="8.510640198947977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22359841445469"/>
          <c:y val="0.10607250931423674"/>
          <c:w val="0.60481306821640468"/>
          <c:h val="0.83617330343961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POBOBJ!$N$10:$O$10</c:f>
              <c:strCache>
                <c:ptCount val="2"/>
                <c:pt idx="0">
                  <c:v>N° 46</c:v>
                </c:pt>
                <c:pt idx="1">
                  <c:v>Urgencias odontológicas ambulatorias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fld id="{7BD9C76F-5AC3-4471-B7F6-8C385AC547E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fld id="{D31ACB62-C905-435D-9D1B-ED3534BDAAC7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N° 46</a:t>
                    </a:r>
                  </a:p>
                  <a:p>
                    <a:fld id="{351D3104-5106-49C2-BCCD-C0C815457F73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POBOBJ!$P$10:$R$10</c:f>
              <c:numCache>
                <c:formatCode>0.0%</c:formatCode>
                <c:ptCount val="3"/>
                <c:pt idx="0">
                  <c:v>0.20242440875435652</c:v>
                </c:pt>
                <c:pt idx="1">
                  <c:v>7.9864526270417943E-2</c:v>
                </c:pt>
                <c:pt idx="2">
                  <c:v>0.19649681692176635</c:v>
                </c:pt>
              </c:numCache>
            </c:numRef>
          </c:val>
        </c:ser>
        <c:ser>
          <c:idx val="1"/>
          <c:order val="1"/>
          <c:tx>
            <c:strRef>
              <c:f>POBOBJ!$N$11:$O$11</c:f>
              <c:strCache>
                <c:ptCount val="2"/>
                <c:pt idx="0">
                  <c:v>N° 19</c:v>
                </c:pt>
                <c:pt idx="1">
                  <c:v>Infección Respiratoria Aguda (IRA) Infantil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18,5%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12,0%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18,2%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POBOBJ!$P$11:$R$11</c:f>
              <c:numCache>
                <c:formatCode>0.0%</c:formatCode>
                <c:ptCount val="3"/>
                <c:pt idx="0">
                  <c:v>0.18479169505151916</c:v>
                </c:pt>
                <c:pt idx="1">
                  <c:v>0.11953970651621988</c:v>
                </c:pt>
                <c:pt idx="2">
                  <c:v>0.18163579161506804</c:v>
                </c:pt>
              </c:numCache>
            </c:numRef>
          </c:val>
        </c:ser>
        <c:ser>
          <c:idx val="2"/>
          <c:order val="2"/>
          <c:tx>
            <c:strRef>
              <c:f>POBOBJ!$N$12:$O$12</c:f>
              <c:strCache>
                <c:ptCount val="2"/>
                <c:pt idx="0">
                  <c:v>N° 21</c:v>
                </c:pt>
                <c:pt idx="1">
                  <c:v>Hipertensión Arterial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2DEB23CA-7F63-4186-A484-49EA0FF4FA5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C91D2F82-2A74-43A0-B4A9-4EEDB38949D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5564073A-AAD9-4ACD-B718-8FB89D99D4F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POBOBJ!$P$12:$R$12</c:f>
              <c:numCache>
                <c:formatCode>0.0%</c:formatCode>
                <c:ptCount val="3"/>
                <c:pt idx="0">
                  <c:v>0.15946113936017856</c:v>
                </c:pt>
                <c:pt idx="1">
                  <c:v>0.24763988954388891</c:v>
                </c:pt>
                <c:pt idx="2">
                  <c:v>0.16372589246538383</c:v>
                </c:pt>
              </c:numCache>
            </c:numRef>
          </c:val>
        </c:ser>
        <c:ser>
          <c:idx val="3"/>
          <c:order val="3"/>
          <c:tx>
            <c:strRef>
              <c:f>POBOBJ!$N$13:$O$13</c:f>
              <c:strCache>
                <c:ptCount val="2"/>
                <c:pt idx="0">
                  <c:v>N° 7</c:v>
                </c:pt>
                <c:pt idx="1">
                  <c:v>Diabetes Mellitus Tipo 2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6,5%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11,8%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6,7%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POBOBJ!$P$13:$R$13</c:f>
              <c:numCache>
                <c:formatCode>0.0%</c:formatCode>
                <c:ptCount val="3"/>
                <c:pt idx="0">
                  <c:v>6.4848575695771238E-2</c:v>
                </c:pt>
                <c:pt idx="1">
                  <c:v>0.11792430507681151</c:v>
                </c:pt>
                <c:pt idx="2">
                  <c:v>6.7415576035617764E-2</c:v>
                </c:pt>
              </c:numCache>
            </c:numRef>
          </c:val>
        </c:ser>
        <c:ser>
          <c:idx val="4"/>
          <c:order val="4"/>
          <c:tx>
            <c:strRef>
              <c:f>POBOBJ!$N$14:$O$14</c:f>
              <c:strCache>
                <c:ptCount val="2"/>
                <c:pt idx="0">
                  <c:v>OA</c:v>
                </c:pt>
                <c:pt idx="1">
                  <c:v>Otras Ambulatorias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4BF3ADEE-BF6E-408C-B580-6C99D9A0A457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0AB110E9-A82F-4025-907E-A332D34C047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C1F58BFB-EC5A-42F0-875A-7E184430CB0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POBOBJ!$P$14:$R$14</c:f>
              <c:numCache>
                <c:formatCode>0.0%</c:formatCode>
                <c:ptCount val="3"/>
                <c:pt idx="0">
                  <c:v>0.3884741811381745</c:v>
                </c:pt>
                <c:pt idx="1">
                  <c:v>0.43503157259266173</c:v>
                </c:pt>
                <c:pt idx="2">
                  <c:v>0.39072592296216396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398000"/>
        <c:axId val="354398560"/>
      </c:barChart>
      <c:catAx>
        <c:axId val="354398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4398560"/>
        <c:crosses val="autoZero"/>
        <c:auto val="1"/>
        <c:lblAlgn val="ctr"/>
        <c:lblOffset val="100"/>
        <c:tickLblSkip val="1"/>
        <c:noMultiLvlLbl val="0"/>
      </c:catAx>
      <c:valAx>
        <c:axId val="354398560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439800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1650965184604309"/>
          <c:y val="0.32769203723505685"/>
          <c:w val="0.28125110554905058"/>
          <c:h val="0.36051943050637864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 acumulados 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 hospitalaria más frecuentes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336439195100612"/>
          <c:y val="9.7938877043354675E-2"/>
          <c:w val="0.62588013998250214"/>
          <c:h val="0.851451628247961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POBOBJ!$N$19:$O$19</c:f>
              <c:strCache>
                <c:ptCount val="2"/>
                <c:pt idx="0">
                  <c:v>N° 5</c:v>
                </c:pt>
                <c:pt idx="1">
                  <c:v>Infarto Agudo del Miocardio (IAM)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29,5%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8,4%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28,6%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POBOBJ!$P$19:$R$19</c:f>
              <c:numCache>
                <c:formatCode>0.0%</c:formatCode>
                <c:ptCount val="3"/>
                <c:pt idx="0">
                  <c:v>0.2953681345438029</c:v>
                </c:pt>
                <c:pt idx="1">
                  <c:v>8.4133247511637241E-2</c:v>
                </c:pt>
                <c:pt idx="2">
                  <c:v>0.28626389708637623</c:v>
                </c:pt>
              </c:numCache>
            </c:numRef>
          </c:val>
        </c:ser>
        <c:ser>
          <c:idx val="1"/>
          <c:order val="1"/>
          <c:tx>
            <c:strRef>
              <c:f>POBOBJ!$N$20:$O$20</c:f>
              <c:strCache>
                <c:ptCount val="2"/>
                <c:pt idx="0">
                  <c:v>N° 54</c:v>
                </c:pt>
                <c:pt idx="1">
                  <c:v>Analgesia del parto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r>
                      <a:rPr lang="en-US"/>
                      <a:t>18,4%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0294266869609612E-3"/>
                  <c:y val="-0.10001810551744685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54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1,1%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r>
                      <a:rPr lang="en-US"/>
                      <a:t>17,7%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POBOBJ!$P$20:$R$20</c:f>
              <c:numCache>
                <c:formatCode>0.0%</c:formatCode>
                <c:ptCount val="3"/>
                <c:pt idx="0">
                  <c:v>0.18426790105768329</c:v>
                </c:pt>
                <c:pt idx="1">
                  <c:v>1.0932937807255665E-2</c:v>
                </c:pt>
                <c:pt idx="2">
                  <c:v>0.17679715279598202</c:v>
                </c:pt>
              </c:numCache>
            </c:numRef>
          </c:val>
        </c:ser>
        <c:ser>
          <c:idx val="2"/>
          <c:order val="2"/>
          <c:tx>
            <c:strRef>
              <c:f>POBOBJ!$N$21:$O$21</c:f>
              <c:strCache>
                <c:ptCount val="2"/>
                <c:pt idx="0">
                  <c:v>N° 24</c:v>
                </c:pt>
                <c:pt idx="1">
                  <c:v>Prematurez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2.0202020202020202E-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N° 24</a:t>
                    </a:r>
                  </a:p>
                  <a:p>
                    <a:r>
                      <a:rPr lang="en-US" sz="800"/>
                      <a:t>7,6%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24</a:t>
                    </a:r>
                  </a:p>
                  <a:p>
                    <a:r>
                      <a:rPr lang="en-US"/>
                      <a:t>4,9%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24</a:t>
                    </a:r>
                  </a:p>
                  <a:p>
                    <a:r>
                      <a:rPr lang="en-US"/>
                      <a:t>7,5%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POBOBJ!$P$21:$R$21</c:f>
              <c:numCache>
                <c:formatCode>0.0%</c:formatCode>
                <c:ptCount val="3"/>
                <c:pt idx="0">
                  <c:v>7.6207566933457926E-2</c:v>
                </c:pt>
                <c:pt idx="1">
                  <c:v>4.8554557411916159E-2</c:v>
                </c:pt>
                <c:pt idx="2">
                  <c:v>7.5015720413056874E-2</c:v>
                </c:pt>
              </c:numCache>
            </c:numRef>
          </c:val>
        </c:ser>
        <c:ser>
          <c:idx val="3"/>
          <c:order val="3"/>
          <c:tx>
            <c:strRef>
              <c:f>POBOBJ!$N$22:$O$22</c:f>
              <c:strCache>
                <c:ptCount val="2"/>
                <c:pt idx="0">
                  <c:v>N° 26</c:v>
                </c:pt>
                <c:pt idx="1">
                  <c:v>Colecistectomía preventiva del cancer de vesícula en personas de 35 a 49 años sintomáticos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6,8%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12,1%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7,0%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POBOBJ!$P$22:$R$22</c:f>
              <c:numCache>
                <c:formatCode>0.0%</c:formatCode>
                <c:ptCount val="3"/>
                <c:pt idx="0">
                  <c:v>6.8000048739229574E-2</c:v>
                </c:pt>
                <c:pt idx="1">
                  <c:v>0.12123247418352782</c:v>
                </c:pt>
                <c:pt idx="2">
                  <c:v>7.0294369760197359E-2</c:v>
                </c:pt>
              </c:numCache>
            </c:numRef>
          </c:val>
        </c:ser>
        <c:ser>
          <c:idx val="4"/>
          <c:order val="4"/>
          <c:tx>
            <c:strRef>
              <c:f>POBOBJ!$N$23:$O$23</c:f>
              <c:strCache>
                <c:ptCount val="2"/>
                <c:pt idx="0">
                  <c:v>OH</c:v>
                </c:pt>
                <c:pt idx="1">
                  <c:v>Otras Hospitalarias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37,6%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73,5%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39,2%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POBOBJ!$P$23:$R$23</c:f>
              <c:numCache>
                <c:formatCode>0.0%</c:formatCode>
                <c:ptCount val="3"/>
                <c:pt idx="0">
                  <c:v>0.37615634872582626</c:v>
                </c:pt>
                <c:pt idx="1">
                  <c:v>0.73514678308566306</c:v>
                </c:pt>
                <c:pt idx="2">
                  <c:v>0.39162885994438756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403600"/>
        <c:axId val="354404160"/>
      </c:barChart>
      <c:catAx>
        <c:axId val="354403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4404160"/>
        <c:crosses val="autoZero"/>
        <c:auto val="1"/>
        <c:lblAlgn val="ctr"/>
        <c:lblOffset val="100"/>
        <c:noMultiLvlLbl val="0"/>
      </c:catAx>
      <c:valAx>
        <c:axId val="354404160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5440360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2929833770778663"/>
          <c:y val="0.33333019939671826"/>
          <c:w val="0.26806240886555882"/>
          <c:h val="0.5162560650067983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</a:t>
            </a:r>
            <a:r>
              <a:rPr lang="en-US" sz="1100" baseline="0">
                <a:latin typeface="Verdana" pitchFamily="34" charset="0"/>
              </a:rPr>
              <a:t> acumulados </a:t>
            </a:r>
            <a:r>
              <a:rPr lang="en-US" sz="1100">
                <a:latin typeface="Verdana" pitchFamily="34" charset="0"/>
              </a:rPr>
              <a:t>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</a:t>
            </a:r>
            <a:r>
              <a:rPr lang="en-US" sz="1100" baseline="0">
                <a:latin typeface="Verdana" pitchFamily="34" charset="0"/>
              </a:rPr>
              <a:t> </a:t>
            </a:r>
            <a:r>
              <a:rPr lang="en-US" sz="1100">
                <a:latin typeface="Verdana" pitchFamily="34" charset="0"/>
              </a:rPr>
              <a:t>mixta más frecuentes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549541644537863E-2"/>
          <c:y val="7.5643941943154547E-2"/>
          <c:w val="0.62711458749269589"/>
          <c:h val="0.8663550710007406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POBOBJ!$N$28:$O$28</c:f>
              <c:strCache>
                <c:ptCount val="2"/>
                <c:pt idx="0">
                  <c:v>N° 3</c:v>
                </c:pt>
                <c:pt idx="1">
                  <c:v>Cáncer Cérvicouterino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N° 3</a:t>
                    </a:r>
                  </a:p>
                  <a:p>
                    <a:fld id="{7B5D96C2-5DB6-40B6-8706-478CE601BB6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4F1ADB06-0302-4857-8408-76DF36733D69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N°3</a:t>
                    </a:r>
                  </a:p>
                  <a:p>
                    <a:r>
                      <a:rPr lang="en-US"/>
                      <a:t>60,5%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POBOBJ!$P$28:$R$28</c:f>
              <c:numCache>
                <c:formatCode>0.0%</c:formatCode>
                <c:ptCount val="3"/>
                <c:pt idx="0">
                  <c:v>0.64470100965917954</c:v>
                </c:pt>
                <c:pt idx="1">
                  <c:v>5.8131054344167259E-2</c:v>
                </c:pt>
                <c:pt idx="2">
                  <c:v>0.60486253954000546</c:v>
                </c:pt>
              </c:numCache>
            </c:numRef>
          </c:val>
        </c:ser>
        <c:ser>
          <c:idx val="1"/>
          <c:order val="1"/>
          <c:tx>
            <c:strRef>
              <c:f>POBOBJ!$N$29:$O$29</c:f>
              <c:strCache>
                <c:ptCount val="2"/>
                <c:pt idx="0">
                  <c:v>N° 34</c:v>
                </c:pt>
                <c:pt idx="1">
                  <c:v>Depresión en personas de 15 años y más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1E5E5CFD-AB30-4D65-BC47-3C558B221FB5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"/>
                  <c:y val="-8.0808080808080808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chemeClr val="bg1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>
                        <a:solidFill>
                          <a:schemeClr val="bg1"/>
                        </a:solidFill>
                      </a:rPr>
                      <a:t>N° 34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chemeClr val="bg1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fld id="{E8860633-C01B-49DE-A429-51D222DCB98C}" type="VALUE">
                      <a:rPr lang="en-US" sz="800" b="1">
                        <a:solidFill>
                          <a:schemeClr val="bg1"/>
                        </a:solidFill>
                      </a:rPr>
                      <a:pPr algn="ctr">
                        <a:defRPr lang="es-ES" sz="800" b="1" i="0" u="none" strike="noStrike" kern="1200" baseline="0">
                          <a:solidFill>
                            <a:schemeClr val="bg1"/>
                          </a:solidFill>
                          <a:latin typeface="Verdana" pitchFamily="34" charset="0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s-CL"/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B889CDD4-4E10-43CB-8574-D885580AC6D4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POBOBJ!$P$29:$R$29</c:f>
              <c:numCache>
                <c:formatCode>0.0%</c:formatCode>
                <c:ptCount val="3"/>
                <c:pt idx="0">
                  <c:v>0.31911573232823903</c:v>
                </c:pt>
                <c:pt idx="1">
                  <c:v>0.85710345214496764</c:v>
                </c:pt>
                <c:pt idx="2">
                  <c:v>0.3556546097565777</c:v>
                </c:pt>
              </c:numCache>
            </c:numRef>
          </c:val>
        </c:ser>
        <c:ser>
          <c:idx val="2"/>
          <c:order val="2"/>
          <c:tx>
            <c:strRef>
              <c:f>POBOBJ!$N$30:$O$30</c:f>
              <c:strCache>
                <c:ptCount val="2"/>
                <c:pt idx="0">
                  <c:v>N° 25</c:v>
                </c:pt>
                <c:pt idx="1">
                  <c:v>Trastorno de Conducción que requiere Marcapaso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9325265477387384E-3"/>
                  <c:y val="-0.10349642192161924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1,4%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325265477387384E-3"/>
                  <c:y val="-0.10551697063508107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2,2%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028525058881293E-3"/>
                  <c:y val="-9.9715099715100064E-2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1,5%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POBOBJ!$P$30:$R$30</c:f>
              <c:numCache>
                <c:formatCode>0.0%</c:formatCode>
                <c:ptCount val="3"/>
                <c:pt idx="0">
                  <c:v>1.447718677161835E-2</c:v>
                </c:pt>
                <c:pt idx="1">
                  <c:v>2.2286531772450161E-2</c:v>
                </c:pt>
                <c:pt idx="2">
                  <c:v>1.500757936102208E-2</c:v>
                </c:pt>
              </c:numCache>
            </c:numRef>
          </c:val>
        </c:ser>
        <c:ser>
          <c:idx val="3"/>
          <c:order val="3"/>
          <c:tx>
            <c:strRef>
              <c:f>POBOBJ!$N$31:$O$31</c:f>
              <c:strCache>
                <c:ptCount val="2"/>
                <c:pt idx="0">
                  <c:v>N° 15</c:v>
                </c:pt>
                <c:pt idx="1">
                  <c:v>Esquizofrenia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656462190013904E-3"/>
                  <c:y val="9.4949413374610228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15</a:t>
                    </a:r>
                  </a:p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0,8%</a:t>
                    </a:r>
                    <a:endParaRPr lang="en-US" sz="80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51026392961877E-3"/>
                  <c:y val="9.4949494949495006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15</a:t>
                    </a:r>
                  </a:p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1,0%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028525058882546E-3"/>
                  <c:y val="0.108262108262108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15</a:t>
                    </a:r>
                  </a:p>
                  <a:p>
                    <a:r>
                      <a:rPr lang="en-US"/>
                      <a:t>0,8%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Text" lastClr="000000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POBOBJ!$P$31:$R$31</c:f>
              <c:numCache>
                <c:formatCode>0.0%</c:formatCode>
                <c:ptCount val="3"/>
                <c:pt idx="0">
                  <c:v>7.9861799535743457E-3</c:v>
                </c:pt>
                <c:pt idx="1">
                  <c:v>1.0397576392265399E-2</c:v>
                </c:pt>
                <c:pt idx="2">
                  <c:v>8.1499564035916079E-3</c:v>
                </c:pt>
              </c:numCache>
            </c:numRef>
          </c:val>
        </c:ser>
        <c:ser>
          <c:idx val="4"/>
          <c:order val="4"/>
          <c:tx>
            <c:strRef>
              <c:f>POBOBJ!$N$32:$O$32</c:f>
              <c:strCache>
                <c:ptCount val="2"/>
                <c:pt idx="0">
                  <c:v>OM</c:v>
                </c:pt>
                <c:pt idx="1">
                  <c:v>Otras Mixtas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5930053791367586E-2"/>
                  <c:y val="3.6251878771564004E-4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1,4%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4441500580444757E-2"/>
                  <c:y val="-4.4029432218408758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>
                        <a:solidFill>
                          <a:sysClr val="windowText" lastClr="000000"/>
                        </a:solidFill>
                        <a:latin typeface="Verdana" pitchFamily="34" charset="0"/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>
                        <a:solidFill>
                          <a:sysClr val="windowText" lastClr="000000"/>
                        </a:solidFill>
                        <a:latin typeface="Verdana" pitchFamily="34" charset="0"/>
                      </a:rPr>
                      <a:t>5,2%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2354197611876835E-2"/>
                  <c:y val="2.8490028490028491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1,6%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chemeClr val="bg1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POBOBJ!$P$32:$R$32</c:f>
              <c:numCache>
                <c:formatCode>0.0%</c:formatCode>
                <c:ptCount val="3"/>
                <c:pt idx="0">
                  <c:v>1.3719891287388698E-2</c:v>
                </c:pt>
                <c:pt idx="1">
                  <c:v>5.2081385346149527E-2</c:v>
                </c:pt>
                <c:pt idx="2">
                  <c:v>1.6325314938803091E-2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6028848"/>
        <c:axId val="356029408"/>
      </c:barChart>
      <c:catAx>
        <c:axId val="356028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6029408"/>
        <c:crosses val="autoZero"/>
        <c:auto val="1"/>
        <c:lblAlgn val="ctr"/>
        <c:lblOffset val="100"/>
        <c:noMultiLvlLbl val="0"/>
      </c:catAx>
      <c:valAx>
        <c:axId val="35602940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602884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7097572375924461"/>
          <c:y val="0.301912196872828"/>
          <c:w val="0.21816182033055717"/>
          <c:h val="0.4969266662180061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5"/>
  <sheetViews>
    <sheetView zoomScale="7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57</xdr:row>
      <xdr:rowOff>133350</xdr:rowOff>
    </xdr:from>
    <xdr:to>
      <xdr:col>9</xdr:col>
      <xdr:colOff>638175</xdr:colOff>
      <xdr:row>58</xdr:row>
      <xdr:rowOff>0</xdr:rowOff>
    </xdr:to>
    <xdr:sp macro="" textlink="">
      <xdr:nvSpPr>
        <xdr:cNvPr id="1132" name="AutoShape 1"/>
        <xdr:cNvSpPr>
          <a:spLocks noChangeArrowheads="1"/>
        </xdr:cNvSpPr>
      </xdr:nvSpPr>
      <xdr:spPr bwMode="auto">
        <a:xfrm>
          <a:off x="12858750" y="7343775"/>
          <a:ext cx="57150" cy="123825"/>
        </a:xfrm>
        <a:prstGeom prst="upArrow">
          <a:avLst>
            <a:gd name="adj1" fmla="val 50000"/>
            <a:gd name="adj2" fmla="val 54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</xdr:colOff>
      <xdr:row>0</xdr:row>
      <xdr:rowOff>0</xdr:rowOff>
    </xdr:from>
    <xdr:to>
      <xdr:col>1</xdr:col>
      <xdr:colOff>1358348</xdr:colOff>
      <xdr:row>1</xdr:row>
      <xdr:rowOff>226</xdr:rowOff>
    </xdr:to>
    <xdr:pic>
      <xdr:nvPicPr>
        <xdr:cNvPr id="5" name="Picture 13" descr="supersaludgob_me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648238" cy="13420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190500</xdr:colOff>
      <xdr:row>56</xdr:row>
      <xdr:rowOff>47625</xdr:rowOff>
    </xdr:to>
    <xdr:pic>
      <xdr:nvPicPr>
        <xdr:cNvPr id="6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038522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94</xdr:row>
      <xdr:rowOff>0</xdr:rowOff>
    </xdr:from>
    <xdr:to>
      <xdr:col>1</xdr:col>
      <xdr:colOff>736600</xdr:colOff>
      <xdr:row>94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1630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0</xdr:rowOff>
    </xdr:from>
    <xdr:to>
      <xdr:col>1</xdr:col>
      <xdr:colOff>736600</xdr:colOff>
      <xdr:row>95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62328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92</xdr:row>
      <xdr:rowOff>0</xdr:rowOff>
    </xdr:from>
    <xdr:to>
      <xdr:col>1</xdr:col>
      <xdr:colOff>736600</xdr:colOff>
      <xdr:row>92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757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0</xdr:rowOff>
    </xdr:from>
    <xdr:to>
      <xdr:col>1</xdr:col>
      <xdr:colOff>750094</xdr:colOff>
      <xdr:row>75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930188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0.12317</cdr:x>
      <cdr:y>0.10101</cdr:y>
    </cdr:from>
    <cdr:to>
      <cdr:x>0.21408</cdr:x>
      <cdr:y>0.14141</cdr:y>
    </cdr:to>
    <cdr:sp macro="" textlink="">
      <cdr:nvSpPr>
        <cdr:cNvPr id="18" name="17 CuadroTexto"/>
        <cdr:cNvSpPr txBox="1"/>
      </cdr:nvSpPr>
      <cdr:spPr>
        <a:xfrm xmlns:a="http://schemas.openxmlformats.org/drawingml/2006/main">
          <a:off x="1066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2.021.849</a:t>
          </a:r>
        </a:p>
      </cdr:txBody>
    </cdr:sp>
  </cdr:relSizeAnchor>
  <cdr:relSizeAnchor xmlns:cdr="http://schemas.openxmlformats.org/drawingml/2006/chartDrawing">
    <cdr:from>
      <cdr:x>0.51906</cdr:x>
      <cdr:y>0.10101</cdr:y>
    </cdr:from>
    <cdr:to>
      <cdr:x>0.60997</cdr:x>
      <cdr:y>0.14141</cdr:y>
    </cdr:to>
    <cdr:sp macro="" textlink="">
      <cdr:nvSpPr>
        <cdr:cNvPr id="19" name="1 CuadroTexto"/>
        <cdr:cNvSpPr txBox="1"/>
      </cdr:nvSpPr>
      <cdr:spPr>
        <a:xfrm xmlns:a="http://schemas.openxmlformats.org/drawingml/2006/main">
          <a:off x="4495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2.303.198</a:t>
          </a:r>
        </a:p>
      </cdr:txBody>
    </cdr:sp>
  </cdr:relSizeAnchor>
  <cdr:relSizeAnchor xmlns:cdr="http://schemas.openxmlformats.org/drawingml/2006/chartDrawing">
    <cdr:from>
      <cdr:x>0.38856</cdr:x>
      <cdr:y>0.10101</cdr:y>
    </cdr:from>
    <cdr:to>
      <cdr:x>0.47947</cdr:x>
      <cdr:y>0.14141</cdr:y>
    </cdr:to>
    <cdr:sp macro="" textlink="">
      <cdr:nvSpPr>
        <cdr:cNvPr id="20" name="1 CuadroTexto"/>
        <cdr:cNvSpPr txBox="1"/>
      </cdr:nvSpPr>
      <cdr:spPr>
        <a:xfrm xmlns:a="http://schemas.openxmlformats.org/drawingml/2006/main">
          <a:off x="3365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2.140.799</a:t>
          </a:r>
        </a:p>
      </cdr:txBody>
    </cdr:sp>
  </cdr:relSizeAnchor>
  <cdr:relSizeAnchor xmlns:cdr="http://schemas.openxmlformats.org/drawingml/2006/chartDrawing">
    <cdr:from>
      <cdr:x>0.25806</cdr:x>
      <cdr:y>0.10101</cdr:y>
    </cdr:from>
    <cdr:to>
      <cdr:x>0.34897</cdr:x>
      <cdr:y>0.14141</cdr:y>
    </cdr:to>
    <cdr:sp macro="" textlink="">
      <cdr:nvSpPr>
        <cdr:cNvPr id="21" name="1 CuadroTexto"/>
        <cdr:cNvSpPr txBox="1"/>
      </cdr:nvSpPr>
      <cdr:spPr>
        <a:xfrm xmlns:a="http://schemas.openxmlformats.org/drawingml/2006/main">
          <a:off x="22352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1.535.467</a:t>
          </a:r>
        </a:p>
      </cdr:txBody>
    </cdr:sp>
  </cdr:relSizeAnchor>
  <cdr:relSizeAnchor xmlns:cdr="http://schemas.openxmlformats.org/drawingml/2006/chartDrawing">
    <cdr:from>
      <cdr:x>0.65249</cdr:x>
      <cdr:y>0.10101</cdr:y>
    </cdr:from>
    <cdr:to>
      <cdr:x>0.7434</cdr:x>
      <cdr:y>0.14141</cdr:y>
    </cdr:to>
    <cdr:sp macro="" textlink="">
      <cdr:nvSpPr>
        <cdr:cNvPr id="22" name="1 CuadroTexto"/>
        <cdr:cNvSpPr txBox="1"/>
      </cdr:nvSpPr>
      <cdr:spPr>
        <a:xfrm xmlns:a="http://schemas.openxmlformats.org/drawingml/2006/main">
          <a:off x="5651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2.051.747</a:t>
          </a:r>
        </a:p>
      </cdr:txBody>
    </cdr:sp>
  </cdr:relSizeAnchor>
  <cdr:relSizeAnchor xmlns:cdr="http://schemas.openxmlformats.org/drawingml/2006/chartDrawing">
    <cdr:from>
      <cdr:x>0.77566</cdr:x>
      <cdr:y>0.10101</cdr:y>
    </cdr:from>
    <cdr:to>
      <cdr:x>0.86657</cdr:x>
      <cdr:y>0.14141</cdr:y>
    </cdr:to>
    <cdr:sp macro="" textlink="">
      <cdr:nvSpPr>
        <cdr:cNvPr id="23" name="1 CuadroTexto"/>
        <cdr:cNvSpPr txBox="1"/>
      </cdr:nvSpPr>
      <cdr:spPr>
        <a:xfrm xmlns:a="http://schemas.openxmlformats.org/drawingml/2006/main">
          <a:off x="67183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2.653.517</a:t>
          </a:r>
        </a:p>
      </cdr:txBody>
    </cdr:sp>
  </cdr:relSizeAnchor>
  <cdr:relSizeAnchor xmlns:cdr="http://schemas.openxmlformats.org/drawingml/2006/chartDrawing">
    <cdr:from>
      <cdr:x>0.14809</cdr:x>
      <cdr:y>0.14343</cdr:y>
    </cdr:from>
    <cdr:to>
      <cdr:x>0.25367</cdr:x>
      <cdr:y>0.28889</cdr:y>
    </cdr:to>
    <cdr:sp macro="" textlink="">
      <cdr:nvSpPr>
        <cdr:cNvPr id="24" name="23 CuadroTexto"/>
        <cdr:cNvSpPr txBox="1"/>
      </cdr:nvSpPr>
      <cdr:spPr>
        <a:xfrm xmlns:a="http://schemas.openxmlformats.org/drawingml/2006/main">
          <a:off x="1282700" y="901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90</xdr:row>
      <xdr:rowOff>142240</xdr:rowOff>
    </xdr:from>
    <xdr:to>
      <xdr:col>1</xdr:col>
      <xdr:colOff>736600</xdr:colOff>
      <xdr:row>91</xdr:row>
      <xdr:rowOff>27305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0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238123</xdr:colOff>
      <xdr:row>0</xdr:row>
      <xdr:rowOff>38100</xdr:rowOff>
    </xdr:from>
    <xdr:to>
      <xdr:col>13</xdr:col>
      <xdr:colOff>619124</xdr:colOff>
      <xdr:row>30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</xdr:col>
      <xdr:colOff>466725</xdr:colOff>
      <xdr:row>43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5151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0.27096</cdr:x>
      <cdr:y>0.74855</cdr:y>
    </cdr:from>
    <cdr:to>
      <cdr:x>0.41656</cdr:x>
      <cdr:y>0.82012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607897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228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0.13473</cdr:x>
      <cdr:y>0.74855</cdr:y>
    </cdr:from>
    <cdr:to>
      <cdr:x>0.28033</cdr:x>
      <cdr:y>0.82012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799498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170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0.41742</cdr:x>
      <cdr:y>0.74699</cdr:y>
    </cdr:from>
    <cdr:to>
      <cdr:x>0.56302</cdr:x>
      <cdr:y>0.81856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3689669" y="3652891"/>
          <a:ext cx="1286987" cy="34998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44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0.60717</cdr:x>
      <cdr:y>0.74388</cdr:y>
    </cdr:from>
    <cdr:to>
      <cdr:x>0.75277</cdr:x>
      <cdr:y>0.81545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5366855" y="3637651"/>
          <a:ext cx="1286988" cy="34998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1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0.13773</cdr:x>
      <cdr:y>0.81203</cdr:y>
    </cdr:from>
    <cdr:to>
      <cdr:x>0.28836</cdr:x>
      <cdr:y>0.842</cdr:y>
    </cdr:to>
    <cdr:sp macro="" textlink="">
      <cdr:nvSpPr>
        <cdr:cNvPr id="7" name="5 Abrir llave"/>
        <cdr:cNvSpPr/>
      </cdr:nvSpPr>
      <cdr:spPr>
        <a:xfrm xmlns:a="http://schemas.openxmlformats.org/drawingml/2006/main" rot="16200000" flipH="1">
          <a:off x="1460028" y="3546001"/>
          <a:ext cx="148175" cy="1084672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0.28968</cdr:x>
      <cdr:y>0.81203</cdr:y>
    </cdr:from>
    <cdr:to>
      <cdr:x>0.38795</cdr:x>
      <cdr:y>0.842</cdr:y>
    </cdr:to>
    <cdr:sp macro="" textlink="">
      <cdr:nvSpPr>
        <cdr:cNvPr id="8" name="6 Abrir llave"/>
        <cdr:cNvSpPr/>
      </cdr:nvSpPr>
      <cdr:spPr>
        <a:xfrm xmlns:a="http://schemas.openxmlformats.org/drawingml/2006/main" rot="16200000" flipH="1">
          <a:off x="2365697" y="3734533"/>
          <a:ext cx="148178" cy="707611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0.38922</cdr:x>
      <cdr:y>0.81203</cdr:y>
    </cdr:from>
    <cdr:to>
      <cdr:x>0.59634</cdr:x>
      <cdr:y>0.84145</cdr:y>
    </cdr:to>
    <cdr:sp macro="" textlink="">
      <cdr:nvSpPr>
        <cdr:cNvPr id="9" name="7 Abrir llave"/>
        <cdr:cNvSpPr/>
      </cdr:nvSpPr>
      <cdr:spPr>
        <a:xfrm xmlns:a="http://schemas.openxmlformats.org/drawingml/2006/main" rot="16200000" flipH="1">
          <a:off x="4283834" y="3127496"/>
          <a:ext cx="143864" cy="1830743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0.59892</cdr:x>
      <cdr:y>0.81203</cdr:y>
    </cdr:from>
    <cdr:to>
      <cdr:x>0.76875</cdr:x>
      <cdr:y>0.84145</cdr:y>
    </cdr:to>
    <cdr:sp macro="" textlink="">
      <cdr:nvSpPr>
        <cdr:cNvPr id="10" name="9 Abrir llave"/>
        <cdr:cNvSpPr/>
      </cdr:nvSpPr>
      <cdr:spPr>
        <a:xfrm xmlns:a="http://schemas.openxmlformats.org/drawingml/2006/main" rot="16200000" flipH="1">
          <a:off x="5972639" y="3292300"/>
          <a:ext cx="143863" cy="1501139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0.76571</cdr:x>
      <cdr:y>0.73964</cdr:y>
    </cdr:from>
    <cdr:to>
      <cdr:x>0.8456</cdr:x>
      <cdr:y>0.81013</cdr:y>
    </cdr:to>
    <cdr:sp macro="" textlink="">
      <cdr:nvSpPr>
        <cdr:cNvPr id="11" name="1 CuadroTexto"/>
        <cdr:cNvSpPr txBox="1"/>
      </cdr:nvSpPr>
      <cdr:spPr>
        <a:xfrm xmlns:a="http://schemas.openxmlformats.org/drawingml/2006/main">
          <a:off x="6768294" y="3616961"/>
          <a:ext cx="706103" cy="34470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4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0.76868</cdr:x>
      <cdr:y>0.81092</cdr:y>
    </cdr:from>
    <cdr:to>
      <cdr:x>0.84203</cdr:x>
      <cdr:y>0.84145</cdr:y>
    </cdr:to>
    <cdr:sp macro="" textlink="">
      <cdr:nvSpPr>
        <cdr:cNvPr id="12" name="9 Abrir llave"/>
        <cdr:cNvSpPr/>
      </cdr:nvSpPr>
      <cdr:spPr>
        <a:xfrm xmlns:a="http://schemas.openxmlformats.org/drawingml/2006/main" rot="16200000" flipH="1">
          <a:off x="7044012" y="3715975"/>
          <a:ext cx="149313" cy="648337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1</xdr:col>
      <xdr:colOff>466725</xdr:colOff>
      <xdr:row>43</xdr:row>
      <xdr:rowOff>47625</xdr:rowOff>
    </xdr:to>
    <xdr:pic>
      <xdr:nvPicPr>
        <xdr:cNvPr id="9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83895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220981</xdr:colOff>
      <xdr:row>0</xdr:row>
      <xdr:rowOff>0</xdr:rowOff>
    </xdr:from>
    <xdr:to>
      <xdr:col>10</xdr:col>
      <xdr:colOff>506730</xdr:colOff>
      <xdr:row>29</xdr:row>
      <xdr:rowOff>142875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318143</xdr:colOff>
      <xdr:row>24</xdr:row>
      <xdr:rowOff>67259</xdr:rowOff>
    </xdr:from>
    <xdr:to>
      <xdr:col>3</xdr:col>
      <xdr:colOff>422914</xdr:colOff>
      <xdr:row>25</xdr:row>
      <xdr:rowOff>13334</xdr:rowOff>
    </xdr:to>
    <xdr:sp macro="" textlink="">
      <xdr:nvSpPr>
        <xdr:cNvPr id="6" name="5 Abrir llave"/>
        <xdr:cNvSpPr/>
      </xdr:nvSpPr>
      <xdr:spPr>
        <a:xfrm rot="16200000" flipH="1">
          <a:off x="1746231" y="3622651"/>
          <a:ext cx="106095" cy="7219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3</xdr:col>
      <xdr:colOff>425683</xdr:colOff>
      <xdr:row>24</xdr:row>
      <xdr:rowOff>67259</xdr:rowOff>
    </xdr:from>
    <xdr:to>
      <xdr:col>4</xdr:col>
      <xdr:colOff>578078</xdr:colOff>
      <xdr:row>25</xdr:row>
      <xdr:rowOff>13334</xdr:rowOff>
    </xdr:to>
    <xdr:sp macro="" textlink="">
      <xdr:nvSpPr>
        <xdr:cNvPr id="7" name="6 Abrir llave"/>
        <xdr:cNvSpPr/>
      </xdr:nvSpPr>
      <xdr:spPr>
        <a:xfrm rot="16200000" flipH="1">
          <a:off x="2494803" y="3598839"/>
          <a:ext cx="106095" cy="76961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4</xdr:col>
      <xdr:colOff>580848</xdr:colOff>
      <xdr:row>24</xdr:row>
      <xdr:rowOff>55838</xdr:rowOff>
    </xdr:from>
    <xdr:to>
      <xdr:col>6</xdr:col>
      <xdr:colOff>434343</xdr:colOff>
      <xdr:row>25</xdr:row>
      <xdr:rowOff>7624</xdr:rowOff>
    </xdr:to>
    <xdr:sp macro="" textlink="">
      <xdr:nvSpPr>
        <xdr:cNvPr id="8" name="7 Abrir llave"/>
        <xdr:cNvSpPr/>
      </xdr:nvSpPr>
      <xdr:spPr>
        <a:xfrm rot="16200000" flipH="1">
          <a:off x="3476833" y="3377773"/>
          <a:ext cx="111806" cy="119461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457200</xdr:colOff>
      <xdr:row>24</xdr:row>
      <xdr:rowOff>20954</xdr:rowOff>
    </xdr:from>
    <xdr:to>
      <xdr:col>8</xdr:col>
      <xdr:colOff>617225</xdr:colOff>
      <xdr:row>25</xdr:row>
      <xdr:rowOff>0</xdr:rowOff>
    </xdr:to>
    <xdr:sp macro="" textlink="">
      <xdr:nvSpPr>
        <xdr:cNvPr id="10" name="9 Abrir llave"/>
        <xdr:cNvSpPr/>
      </xdr:nvSpPr>
      <xdr:spPr>
        <a:xfrm rot="16200000" flipH="1">
          <a:off x="4894900" y="3142294"/>
          <a:ext cx="139066" cy="162306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624843</xdr:colOff>
      <xdr:row>24</xdr:row>
      <xdr:rowOff>51432</xdr:rowOff>
    </xdr:from>
    <xdr:to>
      <xdr:col>9</xdr:col>
      <xdr:colOff>213365</xdr:colOff>
      <xdr:row>25</xdr:row>
      <xdr:rowOff>13333</xdr:rowOff>
    </xdr:to>
    <xdr:sp macro="" textlink="">
      <xdr:nvSpPr>
        <xdr:cNvPr id="11" name="9 Abrir llave"/>
        <xdr:cNvSpPr/>
      </xdr:nvSpPr>
      <xdr:spPr>
        <a:xfrm rot="16200000" flipH="1">
          <a:off x="5909313" y="3789042"/>
          <a:ext cx="121921" cy="373382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1</xdr:col>
      <xdr:colOff>723900</xdr:colOff>
      <xdr:row>35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468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0.36585</cdr:x>
      <cdr:y>0.5586</cdr:y>
    </cdr:from>
    <cdr:to>
      <cdr:x>0.87653</cdr:x>
      <cdr:y>0.60196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95060" y="2713539"/>
          <a:ext cx="3482786" cy="21063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chemeClr val="bg1"/>
              </a:solidFill>
            </a:rPr>
            <a:t>2005: Considera</a:t>
          </a:r>
          <a:r>
            <a:rPr lang="es-ES" sz="800" baseline="0">
              <a:solidFill>
                <a:schemeClr val="bg1"/>
              </a:solidFill>
            </a:rPr>
            <a:t>  desde 1 Julio 2005 al 31 de Diciembre 2005</a:t>
          </a:r>
        </a:p>
        <a:p xmlns:a="http://schemas.openxmlformats.org/drawingml/2006/main">
          <a:pPr algn="l"/>
          <a:endParaRPr lang="es-ES" sz="8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0.28317</cdr:x>
      <cdr:y>0.72725</cdr:y>
    </cdr:from>
    <cdr:to>
      <cdr:x>0.43408</cdr:x>
      <cdr:y>0.79882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986214" y="3495393"/>
          <a:ext cx="1058514" cy="34398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228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0.14597</cdr:x>
      <cdr:y>0.72725</cdr:y>
    </cdr:from>
    <cdr:to>
      <cdr:x>0.29689</cdr:x>
      <cdr:y>0.79882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1023864" y="3495393"/>
          <a:ext cx="1058585" cy="34398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170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0.42889</cdr:x>
      <cdr:y>0.72725</cdr:y>
    </cdr:from>
    <cdr:to>
      <cdr:x>0.57981</cdr:x>
      <cdr:y>0.79882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3008324" y="3495393"/>
          <a:ext cx="1058585" cy="34398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44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0.60687</cdr:x>
      <cdr:y>0.72725</cdr:y>
    </cdr:from>
    <cdr:to>
      <cdr:x>0.75778</cdr:x>
      <cdr:y>0.79881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4256706" y="3495393"/>
          <a:ext cx="1058514" cy="34394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1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0.73619</cdr:x>
      <cdr:y>0.72725</cdr:y>
    </cdr:from>
    <cdr:to>
      <cdr:x>0.8871</cdr:x>
      <cdr:y>0.79881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5163820" y="3495393"/>
          <a:ext cx="1058514" cy="34394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4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711200</xdr:colOff>
      <xdr:row>2</xdr:row>
      <xdr:rowOff>76200</xdr:rowOff>
    </xdr:from>
    <xdr:to>
      <xdr:col>10</xdr:col>
      <xdr:colOff>38100</xdr:colOff>
      <xdr:row>32</xdr:row>
      <xdr:rowOff>127000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</xdr:col>
      <xdr:colOff>190500</xdr:colOff>
      <xdr:row>43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200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337820</xdr:colOff>
      <xdr:row>0</xdr:row>
      <xdr:rowOff>66040</xdr:rowOff>
    </xdr:from>
    <xdr:to>
      <xdr:col>10</xdr:col>
      <xdr:colOff>553720</xdr:colOff>
      <xdr:row>35</xdr:row>
      <xdr:rowOff>15240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1</xdr:col>
      <xdr:colOff>190500</xdr:colOff>
      <xdr:row>50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356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57150</xdr:rowOff>
    </xdr:from>
    <xdr:to>
      <xdr:col>11</xdr:col>
      <xdr:colOff>7620</xdr:colOff>
      <xdr:row>32</xdr:row>
      <xdr:rowOff>0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104774" y="76200"/>
    <xdr:ext cx="6981825" cy="447674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144779" y="76200"/>
    <xdr:ext cx="7332345" cy="44196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68581" y="0"/>
    <xdr:ext cx="7458074" cy="44577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1</xdr:col>
      <xdr:colOff>736600</xdr:colOff>
      <xdr:row>52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91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836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0</xdr:rowOff>
    </xdr:from>
    <xdr:to>
      <xdr:col>1</xdr:col>
      <xdr:colOff>736600</xdr:colOff>
      <xdr:row>73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9827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973425"/>
          <a:ext cx="9461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58"/>
  <sheetViews>
    <sheetView showGridLines="0" showOutlineSymbols="0" topLeftCell="A19" zoomScaleNormal="100" workbookViewId="0">
      <selection activeCell="B22" sqref="B22"/>
    </sheetView>
  </sheetViews>
  <sheetFormatPr baseColWidth="10" defaultColWidth="11.42578125" defaultRowHeight="12.75" x14ac:dyDescent="0.2"/>
  <cols>
    <col min="1" max="1" width="4.28515625" style="31" customWidth="1"/>
    <col min="2" max="2" width="92.7109375" style="31" customWidth="1"/>
    <col min="3" max="16384" width="11.42578125" style="31"/>
  </cols>
  <sheetData>
    <row r="1" spans="1:10" ht="105.75" customHeight="1" x14ac:dyDescent="0.2"/>
    <row r="2" spans="1:10" ht="19.5" x14ac:dyDescent="0.25">
      <c r="B2" s="96" t="s">
        <v>66</v>
      </c>
    </row>
    <row r="3" spans="1:10" x14ac:dyDescent="0.2">
      <c r="B3" s="97" t="s">
        <v>96</v>
      </c>
    </row>
    <row r="4" spans="1:10" x14ac:dyDescent="0.2">
      <c r="B4" s="74"/>
    </row>
    <row r="5" spans="1:10" ht="44.45" customHeight="1" x14ac:dyDescent="0.2">
      <c r="B5" s="75" t="s">
        <v>354</v>
      </c>
    </row>
    <row r="6" spans="1:10" ht="15" x14ac:dyDescent="0.2">
      <c r="B6" s="76"/>
    </row>
    <row r="7" spans="1:10" x14ac:dyDescent="0.2">
      <c r="B7" s="97" t="s">
        <v>156</v>
      </c>
    </row>
    <row r="8" spans="1:10" ht="13.5" thickBot="1" x14ac:dyDescent="0.25"/>
    <row r="9" spans="1:10" ht="13.5" thickBot="1" x14ac:dyDescent="0.25">
      <c r="A9" s="77"/>
      <c r="B9" s="78"/>
      <c r="C9" s="79"/>
      <c r="D9" s="353" t="s">
        <v>158</v>
      </c>
      <c r="E9" s="354"/>
      <c r="F9" s="80"/>
      <c r="G9" s="80"/>
      <c r="H9" s="80"/>
      <c r="I9" s="80"/>
      <c r="J9" s="80"/>
    </row>
    <row r="10" spans="1:10" ht="13.5" thickBot="1" x14ac:dyDescent="0.25">
      <c r="A10" s="77"/>
      <c r="B10" s="98" t="s">
        <v>75</v>
      </c>
      <c r="C10" s="79"/>
      <c r="D10" s="80"/>
      <c r="E10" s="80"/>
      <c r="F10" s="80"/>
      <c r="G10" s="80"/>
      <c r="H10" s="80"/>
      <c r="I10" s="80"/>
      <c r="J10" s="80"/>
    </row>
    <row r="11" spans="1:10" x14ac:dyDescent="0.2">
      <c r="A11" s="77"/>
      <c r="B11" s="99" t="s">
        <v>70</v>
      </c>
      <c r="I11" s="80"/>
      <c r="J11" s="80"/>
    </row>
    <row r="12" spans="1:10" ht="21" x14ac:dyDescent="0.2">
      <c r="A12" s="77"/>
      <c r="B12" s="340" t="s">
        <v>235</v>
      </c>
      <c r="C12" s="4"/>
      <c r="D12" s="4"/>
      <c r="E12" s="4"/>
      <c r="F12" s="4"/>
      <c r="G12" s="4"/>
      <c r="H12" s="4"/>
      <c r="I12" s="4"/>
      <c r="J12" s="4"/>
    </row>
    <row r="13" spans="1:10" x14ac:dyDescent="0.2">
      <c r="A13" s="77"/>
      <c r="B13" s="81" t="s">
        <v>71</v>
      </c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77"/>
      <c r="B14" s="81" t="s">
        <v>74</v>
      </c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77"/>
      <c r="B15" s="81" t="s">
        <v>72</v>
      </c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77"/>
      <c r="B16" s="81" t="s">
        <v>73</v>
      </c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77"/>
      <c r="B17" s="81" t="s">
        <v>159</v>
      </c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77"/>
      <c r="B18" s="81" t="s">
        <v>163</v>
      </c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77"/>
      <c r="B19" s="81" t="s">
        <v>237</v>
      </c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77"/>
      <c r="B20" s="338" t="s">
        <v>352</v>
      </c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77"/>
      <c r="B21" s="338" t="s">
        <v>353</v>
      </c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77"/>
      <c r="B22" s="338" t="s">
        <v>375</v>
      </c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77"/>
      <c r="B23" s="81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77"/>
      <c r="B24" s="82" t="s">
        <v>332</v>
      </c>
      <c r="G24" s="80"/>
      <c r="H24" s="80"/>
      <c r="I24" s="80"/>
      <c r="J24" s="80"/>
    </row>
    <row r="25" spans="1:10" s="84" customFormat="1" ht="45" customHeight="1" x14ac:dyDescent="0.2">
      <c r="A25" s="83"/>
      <c r="B25" s="341" t="s">
        <v>379</v>
      </c>
      <c r="C25" s="2"/>
      <c r="D25" s="2"/>
      <c r="E25" s="2"/>
      <c r="F25" s="2"/>
      <c r="G25" s="2"/>
      <c r="H25" s="2"/>
      <c r="I25" s="2"/>
      <c r="J25" s="2"/>
    </row>
    <row r="26" spans="1:10" s="84" customFormat="1" ht="31.5" x14ac:dyDescent="0.2">
      <c r="A26" s="85"/>
      <c r="B26" s="5" t="s">
        <v>351</v>
      </c>
      <c r="C26" s="2"/>
      <c r="D26" s="2"/>
      <c r="E26" s="2"/>
      <c r="F26" s="2"/>
      <c r="G26" s="2"/>
      <c r="H26" s="2"/>
      <c r="I26" s="2"/>
      <c r="J26" s="2"/>
    </row>
    <row r="27" spans="1:10" s="84" customFormat="1" x14ac:dyDescent="0.2">
      <c r="A27" s="85"/>
      <c r="B27" s="5"/>
      <c r="C27" s="2"/>
      <c r="D27" s="2"/>
      <c r="E27" s="2"/>
      <c r="F27" s="2"/>
      <c r="G27" s="2"/>
      <c r="H27" s="2"/>
      <c r="I27" s="2"/>
      <c r="J27" s="2"/>
    </row>
    <row r="28" spans="1:10" s="84" customFormat="1" hidden="1" x14ac:dyDescent="0.2">
      <c r="A28" s="86"/>
      <c r="B28" s="87" t="s">
        <v>97</v>
      </c>
      <c r="C28" s="6"/>
      <c r="D28" s="2"/>
      <c r="E28" s="2"/>
      <c r="F28" s="2"/>
      <c r="G28" s="2"/>
      <c r="H28" s="2"/>
      <c r="I28" s="2"/>
      <c r="J28" s="2"/>
    </row>
    <row r="29" spans="1:10" s="84" customFormat="1" ht="21" hidden="1" x14ac:dyDescent="0.2">
      <c r="A29" s="86"/>
      <c r="B29" s="16" t="s">
        <v>329</v>
      </c>
      <c r="C29" s="6"/>
      <c r="D29" s="2"/>
      <c r="E29" s="2"/>
      <c r="F29" s="2"/>
      <c r="G29" s="2"/>
      <c r="H29" s="2"/>
      <c r="I29" s="2"/>
      <c r="J29" s="2"/>
    </row>
    <row r="30" spans="1:10" ht="13.5" thickBot="1" x14ac:dyDescent="0.25">
      <c r="A30" s="77"/>
      <c r="B30" s="81"/>
      <c r="C30" s="7"/>
      <c r="D30" s="4"/>
      <c r="E30" s="4"/>
      <c r="F30" s="4"/>
      <c r="G30" s="4"/>
      <c r="H30" s="4"/>
      <c r="I30" s="4"/>
      <c r="J30" s="4"/>
    </row>
    <row r="31" spans="1:10" ht="13.5" thickBot="1" x14ac:dyDescent="0.25">
      <c r="A31" s="77"/>
      <c r="B31" s="100" t="s">
        <v>93</v>
      </c>
      <c r="C31" s="7"/>
      <c r="D31" s="4"/>
      <c r="E31" s="4"/>
      <c r="F31" s="4"/>
      <c r="G31" s="4"/>
      <c r="H31" s="4"/>
      <c r="I31" s="4"/>
      <c r="J31" s="4"/>
    </row>
    <row r="32" spans="1:10" x14ac:dyDescent="0.2">
      <c r="A32" s="77"/>
      <c r="B32" s="313" t="s">
        <v>393</v>
      </c>
      <c r="C32" s="7"/>
      <c r="D32" s="4"/>
      <c r="E32" s="4"/>
      <c r="F32" s="4"/>
      <c r="G32" s="4"/>
      <c r="H32" s="4"/>
      <c r="I32" s="4"/>
      <c r="J32" s="4"/>
    </row>
    <row r="33" spans="1:10" ht="42" x14ac:dyDescent="0.2">
      <c r="A33" s="77"/>
      <c r="B33" s="9" t="s">
        <v>164</v>
      </c>
      <c r="C33" s="7"/>
      <c r="D33" s="4"/>
      <c r="E33" s="4"/>
      <c r="F33" s="4"/>
      <c r="G33" s="4"/>
      <c r="H33" s="4"/>
      <c r="I33" s="4"/>
      <c r="J33" s="4"/>
    </row>
    <row r="34" spans="1:10" ht="13.5" thickBot="1" x14ac:dyDescent="0.25">
      <c r="A34" s="77"/>
      <c r="B34" s="89"/>
      <c r="C34" s="7"/>
      <c r="D34" s="4"/>
      <c r="E34" s="4"/>
      <c r="F34" s="4"/>
      <c r="G34" s="4"/>
      <c r="H34" s="4"/>
      <c r="I34" s="4"/>
      <c r="J34" s="4"/>
    </row>
    <row r="35" spans="1:10" ht="13.5" thickBot="1" x14ac:dyDescent="0.25">
      <c r="A35" s="77"/>
      <c r="B35" s="100" t="s">
        <v>76</v>
      </c>
      <c r="C35" s="7"/>
      <c r="D35" s="4"/>
      <c r="E35" s="4"/>
      <c r="F35" s="4"/>
      <c r="G35" s="4"/>
      <c r="H35" s="4"/>
      <c r="I35" s="4"/>
      <c r="J35" s="4"/>
    </row>
    <row r="36" spans="1:10" x14ac:dyDescent="0.2">
      <c r="A36" s="77"/>
      <c r="B36" s="88" t="s">
        <v>94</v>
      </c>
      <c r="C36" s="7"/>
      <c r="D36" s="4"/>
      <c r="E36" s="4"/>
      <c r="F36" s="4"/>
      <c r="G36" s="4"/>
      <c r="H36" s="4"/>
      <c r="I36" s="4"/>
      <c r="J36" s="4"/>
    </row>
    <row r="37" spans="1:10" s="72" customFormat="1" ht="21.75" customHeight="1" x14ac:dyDescent="0.2">
      <c r="A37" s="90"/>
      <c r="B37" s="340" t="s">
        <v>394</v>
      </c>
      <c r="C37" s="10"/>
      <c r="D37" s="3"/>
      <c r="E37" s="3"/>
      <c r="F37" s="3"/>
      <c r="G37" s="3"/>
      <c r="H37" s="3"/>
      <c r="I37" s="3"/>
      <c r="J37" s="3"/>
    </row>
    <row r="38" spans="1:10" s="72" customFormat="1" x14ac:dyDescent="0.2">
      <c r="A38" s="90"/>
      <c r="B38" s="312" t="s">
        <v>301</v>
      </c>
      <c r="C38" s="10"/>
      <c r="D38" s="3"/>
      <c r="E38" s="3"/>
      <c r="F38" s="3"/>
      <c r="G38" s="3"/>
      <c r="H38" s="3"/>
      <c r="I38" s="3"/>
      <c r="J38" s="3"/>
    </row>
    <row r="39" spans="1:10" s="72" customFormat="1" ht="12.6" customHeight="1" x14ac:dyDescent="0.2">
      <c r="A39" s="90"/>
      <c r="B39" s="15" t="s">
        <v>334</v>
      </c>
      <c r="C39" s="10"/>
      <c r="D39" s="3"/>
      <c r="E39" s="3"/>
      <c r="F39" s="3"/>
      <c r="G39" s="3"/>
      <c r="H39" s="3"/>
      <c r="I39" s="3"/>
      <c r="J39" s="3"/>
    </row>
    <row r="40" spans="1:10" s="72" customFormat="1" x14ac:dyDescent="0.2">
      <c r="A40" s="90"/>
      <c r="B40" s="312" t="s">
        <v>302</v>
      </c>
      <c r="C40" s="10"/>
      <c r="D40" s="3"/>
      <c r="E40" s="3"/>
      <c r="F40" s="3"/>
      <c r="G40" s="3"/>
      <c r="H40" s="3"/>
      <c r="I40" s="3"/>
      <c r="J40" s="3"/>
    </row>
    <row r="41" spans="1:10" x14ac:dyDescent="0.2">
      <c r="A41" s="77"/>
      <c r="B41" s="15" t="s">
        <v>319</v>
      </c>
      <c r="C41" s="7"/>
      <c r="D41" s="4"/>
      <c r="E41" s="4"/>
      <c r="F41" s="4"/>
      <c r="G41" s="4"/>
      <c r="H41" s="4"/>
      <c r="I41" s="4"/>
      <c r="J41" s="4"/>
    </row>
    <row r="42" spans="1:10" s="72" customFormat="1" x14ac:dyDescent="0.2">
      <c r="A42" s="90"/>
      <c r="B42" s="312" t="s">
        <v>298</v>
      </c>
      <c r="C42" s="10"/>
      <c r="D42" s="3"/>
      <c r="E42" s="3"/>
      <c r="F42" s="3"/>
      <c r="G42" s="3"/>
      <c r="H42" s="3"/>
      <c r="I42" s="3"/>
      <c r="J42" s="3"/>
    </row>
    <row r="43" spans="1:10" x14ac:dyDescent="0.2">
      <c r="A43" s="77"/>
      <c r="B43" s="15" t="s">
        <v>299</v>
      </c>
      <c r="C43" s="7"/>
      <c r="D43" s="4"/>
      <c r="E43" s="4"/>
      <c r="F43" s="4"/>
      <c r="G43" s="4"/>
      <c r="H43" s="4"/>
      <c r="I43" s="4"/>
      <c r="J43" s="4"/>
    </row>
    <row r="44" spans="1:10" x14ac:dyDescent="0.2">
      <c r="A44" s="77"/>
      <c r="B44" s="88" t="s">
        <v>95</v>
      </c>
      <c r="C44" s="7"/>
      <c r="D44" s="4"/>
      <c r="E44" s="4"/>
      <c r="F44" s="4"/>
      <c r="G44" s="4"/>
      <c r="H44" s="4"/>
      <c r="I44" s="4"/>
      <c r="J44" s="4"/>
    </row>
    <row r="45" spans="1:10" ht="21" x14ac:dyDescent="0.2">
      <c r="A45" s="307"/>
      <c r="B45" s="340" t="s">
        <v>380</v>
      </c>
      <c r="C45" s="7"/>
      <c r="D45" s="4"/>
      <c r="E45" s="4"/>
      <c r="F45" s="4"/>
      <c r="G45" s="4"/>
      <c r="H45" s="4"/>
      <c r="I45" s="4"/>
      <c r="J45" s="4"/>
    </row>
    <row r="46" spans="1:10" x14ac:dyDescent="0.2">
      <c r="A46" s="307"/>
      <c r="B46" s="309" t="s">
        <v>294</v>
      </c>
      <c r="C46" s="7"/>
      <c r="D46" s="4"/>
      <c r="E46" s="4"/>
      <c r="F46" s="4"/>
      <c r="G46" s="4"/>
      <c r="H46" s="4"/>
      <c r="I46" s="4"/>
      <c r="J46" s="4"/>
    </row>
    <row r="47" spans="1:10" ht="21" x14ac:dyDescent="0.2">
      <c r="A47" s="307"/>
      <c r="B47" s="340" t="s">
        <v>381</v>
      </c>
      <c r="C47" s="7"/>
      <c r="D47" s="4"/>
      <c r="E47" s="4"/>
      <c r="F47" s="4"/>
      <c r="G47" s="4"/>
      <c r="H47" s="4"/>
      <c r="I47" s="4"/>
      <c r="J47" s="4"/>
    </row>
    <row r="48" spans="1:10" x14ac:dyDescent="0.2">
      <c r="A48" s="307"/>
      <c r="B48" s="309" t="s">
        <v>295</v>
      </c>
      <c r="C48" s="7"/>
      <c r="D48" s="4"/>
      <c r="E48" s="4"/>
      <c r="F48" s="4"/>
      <c r="G48" s="4"/>
      <c r="H48" s="4"/>
      <c r="I48" s="4"/>
      <c r="J48" s="4"/>
    </row>
    <row r="49" spans="1:10" ht="21" x14ac:dyDescent="0.2">
      <c r="A49" s="307"/>
      <c r="B49" s="340" t="s">
        <v>382</v>
      </c>
      <c r="C49" s="7"/>
      <c r="D49" s="4"/>
      <c r="E49" s="4"/>
      <c r="F49" s="4"/>
      <c r="G49" s="4"/>
      <c r="H49" s="4"/>
      <c r="I49" s="4"/>
      <c r="J49" s="4"/>
    </row>
    <row r="50" spans="1:10" x14ac:dyDescent="0.2">
      <c r="A50" s="307"/>
      <c r="B50" s="309" t="s">
        <v>296</v>
      </c>
      <c r="C50" s="7"/>
      <c r="D50" s="4"/>
      <c r="E50" s="4"/>
      <c r="F50" s="4"/>
      <c r="G50" s="4"/>
      <c r="H50" s="4"/>
      <c r="I50" s="4"/>
      <c r="J50" s="4"/>
    </row>
    <row r="51" spans="1:10" ht="21" x14ac:dyDescent="0.2">
      <c r="A51" s="307"/>
      <c r="B51" s="340" t="s">
        <v>383</v>
      </c>
      <c r="C51" s="7"/>
      <c r="D51" s="4"/>
      <c r="E51" s="4"/>
      <c r="F51" s="4"/>
      <c r="G51" s="4"/>
      <c r="H51" s="4"/>
      <c r="I51" s="4"/>
      <c r="J51" s="4"/>
    </row>
    <row r="52" spans="1:10" x14ac:dyDescent="0.2">
      <c r="A52" s="308"/>
      <c r="B52" s="17"/>
      <c r="C52" s="7"/>
      <c r="D52" s="4"/>
      <c r="E52" s="4"/>
      <c r="F52" s="4"/>
      <c r="G52" s="4"/>
      <c r="H52" s="4"/>
      <c r="I52" s="4"/>
      <c r="J52" s="4"/>
    </row>
    <row r="53" spans="1:10" x14ac:dyDescent="0.2">
      <c r="A53" s="308"/>
      <c r="B53" s="17"/>
      <c r="C53" s="7"/>
      <c r="D53" s="4"/>
      <c r="E53" s="4"/>
      <c r="F53" s="4"/>
      <c r="G53" s="4"/>
      <c r="H53" s="4"/>
      <c r="I53" s="4"/>
      <c r="J53" s="4"/>
    </row>
    <row r="54" spans="1:10" ht="13.5" thickBot="1" x14ac:dyDescent="0.25">
      <c r="A54" s="77"/>
      <c r="B54" s="17"/>
      <c r="C54" s="7"/>
      <c r="D54" s="4"/>
      <c r="E54" s="4"/>
      <c r="F54" s="4"/>
      <c r="G54" s="4"/>
      <c r="H54" s="4"/>
      <c r="I54" s="4"/>
      <c r="J54" s="4"/>
    </row>
    <row r="55" spans="1:10" ht="13.5" thickBot="1" x14ac:dyDescent="0.25">
      <c r="A55" s="91"/>
      <c r="B55" s="92"/>
      <c r="C55" s="93"/>
      <c r="D55" s="353" t="s">
        <v>157</v>
      </c>
      <c r="E55" s="354"/>
      <c r="F55" s="80"/>
      <c r="G55" s="80"/>
      <c r="H55" s="80"/>
      <c r="I55" s="80"/>
      <c r="J55" s="80"/>
    </row>
    <row r="56" spans="1:10" x14ac:dyDescent="0.2">
      <c r="A56" s="91"/>
      <c r="B56" s="77"/>
      <c r="C56" s="94"/>
      <c r="D56" s="94"/>
      <c r="E56" s="94"/>
      <c r="F56" s="94"/>
      <c r="G56" s="94"/>
      <c r="H56" s="94"/>
      <c r="I56" s="94"/>
      <c r="J56" s="94"/>
    </row>
    <row r="57" spans="1:10" x14ac:dyDescent="0.2">
      <c r="A57" s="91"/>
      <c r="B57" s="90"/>
      <c r="C57" s="95"/>
      <c r="D57" s="95"/>
      <c r="E57" s="95"/>
      <c r="F57" s="95"/>
      <c r="G57" s="95"/>
      <c r="H57" s="95"/>
      <c r="I57" s="95"/>
      <c r="J57" s="95"/>
    </row>
    <row r="58" spans="1:10" x14ac:dyDescent="0.2">
      <c r="D58" s="91"/>
      <c r="E58" s="91"/>
      <c r="F58" s="91"/>
      <c r="G58" s="91"/>
      <c r="H58" s="91"/>
      <c r="I58" s="91"/>
    </row>
  </sheetData>
  <mergeCells count="2">
    <mergeCell ref="D55:E55"/>
    <mergeCell ref="D9:E9"/>
  </mergeCells>
  <phoneticPr fontId="2" type="noConversion"/>
  <hyperlinks>
    <hyperlink ref="B13" location="'Año 2005'!A1" display="Año 2005"/>
    <hyperlink ref="B14" location="'Año 2006'!A1" display="Año 2006"/>
    <hyperlink ref="B15" location="'Año 2007'!A1" display="Año 2007"/>
    <hyperlink ref="B16" location="'Año 2008'!A1" display="Año 2008"/>
    <hyperlink ref="B36" location="'Gráficos Casos Acumulados'!A1" display="Gráficos de Casos GES acumulados"/>
    <hyperlink ref="B32" location="'Tasas de Uso'!A1" display="Tasas de usos de Casos GES entre Enero y Diciembre 2013 (*)"/>
    <hyperlink ref="B44" location="'Gráfico Tipo Atención'!A1" display="Gráfico de Casos GES por tipo de atención"/>
    <hyperlink ref="D9" location="Indice!A1" display="Volver al Indice"/>
    <hyperlink ref="D9:E9" location="Indice!A33" display="Ir al Final"/>
    <hyperlink ref="B17" location="'Año 2009'!A1" display="Año 2009"/>
    <hyperlink ref="B28" location="'Casos PS y Region'!A1" display="Casos GES por Problema de Salud y Región en Isapres"/>
    <hyperlink ref="B24" location="'TODOS LOS AÑOS'!A1" display="Total de Casos GES acumulados"/>
    <hyperlink ref="B18" location="'Año 2010'!A1" display="Año 2010"/>
    <hyperlink ref="B38" location="'Gráfico Casos por Año GES'!A1" display="Gráfico de Número de Casos entre Junio y Julio de cada año"/>
    <hyperlink ref="B40" location="'Gráfico Casos por Año Calendari'!A1" display="Gráfico de Número de Casos entre Enero y Diciembre de cada año"/>
    <hyperlink ref="B19" location="'Año 2011'!A1" display="Año 2011"/>
    <hyperlink ref="B46" location="ProbSalModAmbFre!A1" display="Gráfico de Casos GES por modalidad de atención ambulatoria"/>
    <hyperlink ref="D55" location="Indice!A1" display="Volver al Indice"/>
    <hyperlink ref="B48" location="ProbSalModHosFre!A1" display="Gráfico de Casos GES por modalidad de atención hospitalaria"/>
    <hyperlink ref="B50" location="ProbSalModMixFre!A1" display="Gráfico de Casos GES por modalidad de atención mixta"/>
    <hyperlink ref="B42" location="GrafPorGrupdeDS!A1" display="Gráfico de Distribución de casos por entregada de vigencia de decretos"/>
    <hyperlink ref="B20" location="'Año 2012'!A1" display="Año 2012 (*)"/>
    <hyperlink ref="B21" location="'Año 2013'!A1" display="Año 2013 (*)"/>
    <hyperlink ref="B22" location="'Año 2014'!DATOSAÑO" display="Año 2014 (*)"/>
  </hyperlinks>
  <pageMargins left="0.74803149606299213" right="0.74803149606299213" top="0.98425196850393704" bottom="0.98425196850393704" header="0" footer="0"/>
  <pageSetup scale="4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0"/>
  <sheetViews>
    <sheetView showGridLines="0" zoomScale="75" zoomScaleNormal="75" workbookViewId="0">
      <pane xSplit="2" ySplit="4" topLeftCell="C5" activePane="bottomRight" state="frozen"/>
      <selection activeCell="B21" sqref="B21"/>
      <selection pane="topRight" activeCell="B21" sqref="B21"/>
      <selection pane="bottomLeft" activeCell="B21" sqref="B21"/>
      <selection pane="bottomRight" sqref="A1:D1"/>
    </sheetView>
  </sheetViews>
  <sheetFormatPr baseColWidth="10" defaultColWidth="11.42578125" defaultRowHeight="12.75" x14ac:dyDescent="0.2"/>
  <cols>
    <col min="1" max="1" width="3.140625" style="123" customWidth="1"/>
    <col min="2" max="2" width="67.5703125" style="123" customWidth="1"/>
    <col min="3" max="3" width="14" style="123" customWidth="1"/>
    <col min="4" max="4" width="13.85546875" style="123" customWidth="1"/>
    <col min="5" max="5" width="14.5703125" style="123" customWidth="1"/>
    <col min="6" max="6" width="14.85546875" style="123" customWidth="1"/>
    <col min="7" max="7" width="15.28515625" style="123" customWidth="1"/>
    <col min="8" max="8" width="12.28515625" style="123" customWidth="1"/>
    <col min="9" max="9" width="13.42578125" style="123" customWidth="1"/>
    <col min="10" max="10" width="14.85546875" style="123" customWidth="1"/>
    <col min="11" max="11" width="10.5703125" style="123" customWidth="1"/>
    <col min="12" max="13" width="10.140625" style="123" customWidth="1"/>
    <col min="14" max="16384" width="11.42578125" style="123"/>
  </cols>
  <sheetData>
    <row r="1" spans="1:19" ht="15.75" thickBot="1" x14ac:dyDescent="0.25">
      <c r="A1" s="379" t="s">
        <v>183</v>
      </c>
      <c r="B1" s="379"/>
      <c r="C1" s="379"/>
      <c r="D1" s="379"/>
      <c r="E1" s="235"/>
      <c r="F1" s="235"/>
      <c r="G1" s="235"/>
      <c r="H1" s="235"/>
      <c r="I1" s="235"/>
      <c r="J1" s="235"/>
      <c r="K1" s="235"/>
      <c r="L1" s="235"/>
      <c r="M1" s="235"/>
    </row>
    <row r="2" spans="1:19" ht="30" customHeight="1" thickBot="1" x14ac:dyDescent="0.25">
      <c r="A2" s="371"/>
      <c r="B2" s="365" t="s">
        <v>0</v>
      </c>
      <c r="C2" s="375" t="s">
        <v>342</v>
      </c>
      <c r="D2" s="374"/>
      <c r="E2" s="375" t="s">
        <v>341</v>
      </c>
      <c r="F2" s="374"/>
      <c r="G2" s="375" t="s">
        <v>339</v>
      </c>
      <c r="H2" s="374"/>
      <c r="I2" s="375" t="s">
        <v>340</v>
      </c>
      <c r="J2" s="374"/>
      <c r="K2" s="375" t="s">
        <v>368</v>
      </c>
      <c r="L2" s="374"/>
      <c r="M2" s="236"/>
    </row>
    <row r="3" spans="1:19" ht="13.5" thickBot="1" x14ac:dyDescent="0.25">
      <c r="A3" s="372"/>
      <c r="B3" s="366"/>
      <c r="C3" s="101" t="s">
        <v>54</v>
      </c>
      <c r="D3" s="237" t="s">
        <v>55</v>
      </c>
      <c r="E3" s="101" t="s">
        <v>54</v>
      </c>
      <c r="F3" s="174" t="s">
        <v>55</v>
      </c>
      <c r="G3" s="101" t="s">
        <v>54</v>
      </c>
      <c r="H3" s="124" t="s">
        <v>55</v>
      </c>
      <c r="I3" s="101" t="s">
        <v>54</v>
      </c>
      <c r="J3" s="124" t="s">
        <v>55</v>
      </c>
      <c r="K3" s="382" t="s">
        <v>54</v>
      </c>
      <c r="L3" s="383" t="s">
        <v>55</v>
      </c>
      <c r="M3" s="238"/>
      <c r="S3" s="192"/>
    </row>
    <row r="4" spans="1:19" ht="14.25" customHeight="1" thickBot="1" x14ac:dyDescent="0.25">
      <c r="A4" s="373"/>
      <c r="B4" s="367"/>
      <c r="C4" s="103">
        <v>41364</v>
      </c>
      <c r="D4" s="103">
        <v>41363</v>
      </c>
      <c r="E4" s="103">
        <v>41455</v>
      </c>
      <c r="F4" s="239">
        <v>41455</v>
      </c>
      <c r="G4" s="103">
        <v>41546</v>
      </c>
      <c r="H4" s="239">
        <v>41547</v>
      </c>
      <c r="I4" s="103">
        <v>41637</v>
      </c>
      <c r="J4" s="239">
        <v>41639</v>
      </c>
      <c r="K4" s="382"/>
      <c r="L4" s="383"/>
      <c r="M4" s="238"/>
    </row>
    <row r="5" spans="1:19" ht="13.5" thickBot="1" x14ac:dyDescent="0.25">
      <c r="A5" s="126">
        <v>1</v>
      </c>
      <c r="B5" s="176" t="s">
        <v>1</v>
      </c>
      <c r="C5" s="197">
        <v>27243</v>
      </c>
      <c r="D5" s="199">
        <v>2473</v>
      </c>
      <c r="E5" s="240">
        <v>28076</v>
      </c>
      <c r="F5" s="241">
        <v>2531</v>
      </c>
      <c r="G5" s="240">
        <v>29199</v>
      </c>
      <c r="H5" s="242">
        <v>2609</v>
      </c>
      <c r="I5" s="240">
        <v>30286</v>
      </c>
      <c r="J5" s="242">
        <v>2709</v>
      </c>
      <c r="K5" s="240">
        <f>$I5-'Año 2012'!$I5</f>
        <v>3881</v>
      </c>
      <c r="L5" s="241">
        <f>$J5-'Año 2012'!$J5</f>
        <v>303</v>
      </c>
      <c r="M5" s="243"/>
      <c r="O5" s="356" t="s">
        <v>67</v>
      </c>
      <c r="P5" s="357"/>
    </row>
    <row r="6" spans="1:19" x14ac:dyDescent="0.2">
      <c r="A6" s="126">
        <v>2</v>
      </c>
      <c r="B6" s="136" t="s">
        <v>2</v>
      </c>
      <c r="C6" s="201">
        <v>55393</v>
      </c>
      <c r="D6" s="203">
        <v>2831</v>
      </c>
      <c r="E6" s="204">
        <v>57010</v>
      </c>
      <c r="F6" s="202">
        <v>2939</v>
      </c>
      <c r="G6" s="204">
        <v>58609</v>
      </c>
      <c r="H6" s="244">
        <v>3035</v>
      </c>
      <c r="I6" s="204">
        <v>60178</v>
      </c>
      <c r="J6" s="244">
        <v>3140</v>
      </c>
      <c r="K6" s="204">
        <f>$I6-'Año 2012'!$I6</f>
        <v>6318</v>
      </c>
      <c r="L6" s="202">
        <f>$J6-'Año 2012'!$J6</f>
        <v>405</v>
      </c>
      <c r="M6" s="243"/>
    </row>
    <row r="7" spans="1:19" x14ac:dyDescent="0.2">
      <c r="A7" s="126">
        <v>3</v>
      </c>
      <c r="B7" s="136" t="s">
        <v>3</v>
      </c>
      <c r="C7" s="201">
        <v>1067476</v>
      </c>
      <c r="D7" s="203">
        <v>10150</v>
      </c>
      <c r="E7" s="204">
        <v>1249778</v>
      </c>
      <c r="F7" s="202">
        <v>10581</v>
      </c>
      <c r="G7" s="204">
        <v>1409320</v>
      </c>
      <c r="H7" s="244">
        <v>10980</v>
      </c>
      <c r="I7" s="204">
        <v>1560277</v>
      </c>
      <c r="J7" s="244">
        <v>11372</v>
      </c>
      <c r="K7" s="204">
        <f>$I7-'Año 2012'!$I7</f>
        <v>618180</v>
      </c>
      <c r="L7" s="202">
        <f>$J7-'Año 2012'!$J7</f>
        <v>1587</v>
      </c>
      <c r="M7" s="243"/>
    </row>
    <row r="8" spans="1:19" x14ac:dyDescent="0.2">
      <c r="A8" s="126">
        <v>4</v>
      </c>
      <c r="B8" s="136" t="s">
        <v>4</v>
      </c>
      <c r="C8" s="201">
        <v>107480</v>
      </c>
      <c r="D8" s="203">
        <v>5894</v>
      </c>
      <c r="E8" s="204">
        <v>111634</v>
      </c>
      <c r="F8" s="202">
        <v>6175</v>
      </c>
      <c r="G8" s="204">
        <v>115402</v>
      </c>
      <c r="H8" s="244">
        <v>6465</v>
      </c>
      <c r="I8" s="204">
        <v>119556</v>
      </c>
      <c r="J8" s="244">
        <v>6760</v>
      </c>
      <c r="K8" s="204">
        <f>$I8-'Año 2012'!$I8</f>
        <v>16294</v>
      </c>
      <c r="L8" s="202">
        <f>$J8-'Año 2012'!$J8</f>
        <v>1133</v>
      </c>
      <c r="M8" s="243"/>
    </row>
    <row r="9" spans="1:19" x14ac:dyDescent="0.2">
      <c r="A9" s="126">
        <v>5</v>
      </c>
      <c r="B9" s="136" t="s">
        <v>5</v>
      </c>
      <c r="C9" s="201">
        <v>584622</v>
      </c>
      <c r="D9" s="203">
        <v>7414</v>
      </c>
      <c r="E9" s="204">
        <v>609875</v>
      </c>
      <c r="F9" s="202">
        <v>7720</v>
      </c>
      <c r="G9" s="204">
        <v>634089</v>
      </c>
      <c r="H9" s="244">
        <v>8027</v>
      </c>
      <c r="I9" s="204">
        <v>657427</v>
      </c>
      <c r="J9" s="244">
        <v>8369</v>
      </c>
      <c r="K9" s="204">
        <f>$I9-'Año 2012'!$I9</f>
        <v>97539</v>
      </c>
      <c r="L9" s="202">
        <f>$J9-'Año 2012'!$J9</f>
        <v>1239</v>
      </c>
      <c r="M9" s="243"/>
    </row>
    <row r="10" spans="1:19" x14ac:dyDescent="0.2">
      <c r="A10" s="126">
        <v>6</v>
      </c>
      <c r="B10" s="136" t="s">
        <v>6</v>
      </c>
      <c r="C10" s="201">
        <v>7818</v>
      </c>
      <c r="D10" s="203">
        <v>5665</v>
      </c>
      <c r="E10" s="204">
        <v>8087</v>
      </c>
      <c r="F10" s="202">
        <v>5770</v>
      </c>
      <c r="G10" s="204">
        <v>8308</v>
      </c>
      <c r="H10" s="244">
        <v>5892</v>
      </c>
      <c r="I10" s="204">
        <v>8478</v>
      </c>
      <c r="J10" s="244">
        <v>5995</v>
      </c>
      <c r="K10" s="204">
        <f>$I10-'Año 2012'!$I10</f>
        <v>905</v>
      </c>
      <c r="L10" s="202">
        <f>$J10-'Año 2012'!$J10</f>
        <v>417</v>
      </c>
      <c r="M10" s="243"/>
    </row>
    <row r="11" spans="1:19" x14ac:dyDescent="0.2">
      <c r="A11" s="126">
        <v>7</v>
      </c>
      <c r="B11" s="136" t="s">
        <v>7</v>
      </c>
      <c r="C11" s="201">
        <v>873820</v>
      </c>
      <c r="D11" s="203">
        <v>75399</v>
      </c>
      <c r="E11" s="204">
        <v>898749</v>
      </c>
      <c r="F11" s="202">
        <v>77591</v>
      </c>
      <c r="G11" s="204">
        <v>922782</v>
      </c>
      <c r="H11" s="244">
        <v>80242</v>
      </c>
      <c r="I11" s="204">
        <v>944739</v>
      </c>
      <c r="J11" s="244">
        <v>82583</v>
      </c>
      <c r="K11" s="204">
        <f>$I11-'Año 2012'!$I11</f>
        <v>93455</v>
      </c>
      <c r="L11" s="202">
        <f>$J11-'Año 2012'!$J11</f>
        <v>9029</v>
      </c>
      <c r="M11" s="243"/>
    </row>
    <row r="12" spans="1:19" x14ac:dyDescent="0.2">
      <c r="A12" s="126">
        <v>8</v>
      </c>
      <c r="B12" s="136" t="s">
        <v>8</v>
      </c>
      <c r="C12" s="201">
        <v>76764</v>
      </c>
      <c r="D12" s="203">
        <v>17117</v>
      </c>
      <c r="E12" s="204">
        <v>79918</v>
      </c>
      <c r="F12" s="202">
        <v>17805</v>
      </c>
      <c r="G12" s="204">
        <v>82922</v>
      </c>
      <c r="H12" s="244">
        <v>18472</v>
      </c>
      <c r="I12" s="204">
        <v>86043</v>
      </c>
      <c r="J12" s="244">
        <v>19201</v>
      </c>
      <c r="K12" s="204">
        <f>$I12-'Año 2012'!$I12</f>
        <v>12107</v>
      </c>
      <c r="L12" s="202">
        <f>$J12-'Año 2012'!$J12</f>
        <v>2670</v>
      </c>
      <c r="M12" s="243"/>
    </row>
    <row r="13" spans="1:19" x14ac:dyDescent="0.2">
      <c r="A13" s="126">
        <v>9</v>
      </c>
      <c r="B13" s="136" t="s">
        <v>9</v>
      </c>
      <c r="C13" s="201">
        <v>6365</v>
      </c>
      <c r="D13" s="203">
        <v>250</v>
      </c>
      <c r="E13" s="204">
        <v>6612</v>
      </c>
      <c r="F13" s="202">
        <v>257</v>
      </c>
      <c r="G13" s="204">
        <v>6782</v>
      </c>
      <c r="H13" s="244">
        <v>260</v>
      </c>
      <c r="I13" s="204">
        <v>7028</v>
      </c>
      <c r="J13" s="244">
        <v>264</v>
      </c>
      <c r="K13" s="204">
        <f>$I13-'Año 2012'!$I13</f>
        <v>901</v>
      </c>
      <c r="L13" s="202">
        <f>$J13-'Año 2012'!$J13</f>
        <v>22</v>
      </c>
      <c r="M13" s="243"/>
    </row>
    <row r="14" spans="1:19" x14ac:dyDescent="0.2">
      <c r="A14" s="126">
        <v>10</v>
      </c>
      <c r="B14" s="136" t="s">
        <v>10</v>
      </c>
      <c r="C14" s="201">
        <v>4684</v>
      </c>
      <c r="D14" s="203">
        <v>1216</v>
      </c>
      <c r="E14" s="204">
        <v>4913</v>
      </c>
      <c r="F14" s="202">
        <v>1245</v>
      </c>
      <c r="G14" s="204">
        <v>5047</v>
      </c>
      <c r="H14" s="244">
        <v>1267</v>
      </c>
      <c r="I14" s="204">
        <v>5222</v>
      </c>
      <c r="J14" s="244">
        <v>1322</v>
      </c>
      <c r="K14" s="204">
        <f>$I14-'Año 2012'!$I14</f>
        <v>647</v>
      </c>
      <c r="L14" s="202">
        <f>$J14-'Año 2012'!$J14</f>
        <v>147</v>
      </c>
      <c r="M14" s="243"/>
    </row>
    <row r="15" spans="1:19" x14ac:dyDescent="0.2">
      <c r="A15" s="126">
        <v>11</v>
      </c>
      <c r="B15" s="136" t="s">
        <v>11</v>
      </c>
      <c r="C15" s="201">
        <v>418935</v>
      </c>
      <c r="D15" s="203">
        <v>14831</v>
      </c>
      <c r="E15" s="204">
        <v>434837</v>
      </c>
      <c r="F15" s="202">
        <v>15427</v>
      </c>
      <c r="G15" s="204">
        <v>448348</v>
      </c>
      <c r="H15" s="244">
        <v>15999</v>
      </c>
      <c r="I15" s="204">
        <v>463295</v>
      </c>
      <c r="J15" s="244">
        <v>16624</v>
      </c>
      <c r="K15" s="204">
        <f>$I15-'Año 2012'!$I15</f>
        <v>59517</v>
      </c>
      <c r="L15" s="202">
        <f>$J15-'Año 2012'!$J15</f>
        <v>2327</v>
      </c>
      <c r="M15" s="243"/>
    </row>
    <row r="16" spans="1:19" ht="15" x14ac:dyDescent="0.2">
      <c r="A16" s="126">
        <v>12</v>
      </c>
      <c r="B16" s="136" t="s">
        <v>12</v>
      </c>
      <c r="C16" s="201">
        <v>16327</v>
      </c>
      <c r="D16" s="203">
        <v>1244</v>
      </c>
      <c r="E16" s="204">
        <v>17017</v>
      </c>
      <c r="F16" s="202">
        <v>1292</v>
      </c>
      <c r="G16" s="204">
        <v>17594</v>
      </c>
      <c r="H16" s="244">
        <v>1347</v>
      </c>
      <c r="I16" s="204">
        <v>18229</v>
      </c>
      <c r="J16" s="244">
        <v>1398</v>
      </c>
      <c r="K16" s="204">
        <f>$I16-'Año 2012'!$I16</f>
        <v>2446</v>
      </c>
      <c r="L16" s="202">
        <f>$J16-'Año 2012'!$J16</f>
        <v>199</v>
      </c>
      <c r="M16" s="243"/>
      <c r="P16" s="355"/>
      <c r="Q16" s="355"/>
    </row>
    <row r="17" spans="1:13" x14ac:dyDescent="0.2">
      <c r="A17" s="126">
        <v>13</v>
      </c>
      <c r="B17" s="136" t="s">
        <v>13</v>
      </c>
      <c r="C17" s="201">
        <v>2945</v>
      </c>
      <c r="D17" s="203">
        <v>311</v>
      </c>
      <c r="E17" s="204">
        <v>3058</v>
      </c>
      <c r="F17" s="202">
        <v>323</v>
      </c>
      <c r="G17" s="204">
        <v>3144</v>
      </c>
      <c r="H17" s="244">
        <v>342</v>
      </c>
      <c r="I17" s="204">
        <v>3226</v>
      </c>
      <c r="J17" s="244">
        <v>356</v>
      </c>
      <c r="K17" s="204">
        <f>$I17-'Año 2012'!$I17</f>
        <v>393</v>
      </c>
      <c r="L17" s="202">
        <f>$J17-'Año 2012'!$J17</f>
        <v>57</v>
      </c>
      <c r="M17" s="243"/>
    </row>
    <row r="18" spans="1:13" x14ac:dyDescent="0.2">
      <c r="A18" s="126">
        <v>14</v>
      </c>
      <c r="B18" s="136" t="s">
        <v>14</v>
      </c>
      <c r="C18" s="201">
        <v>8480</v>
      </c>
      <c r="D18" s="203">
        <v>938</v>
      </c>
      <c r="E18" s="204">
        <v>8754</v>
      </c>
      <c r="F18" s="202">
        <v>967</v>
      </c>
      <c r="G18" s="204">
        <v>8984</v>
      </c>
      <c r="H18" s="244">
        <v>997</v>
      </c>
      <c r="I18" s="204">
        <v>9231</v>
      </c>
      <c r="J18" s="244">
        <v>1037</v>
      </c>
      <c r="K18" s="204">
        <f>$I18-'Año 2012'!$I18</f>
        <v>1015</v>
      </c>
      <c r="L18" s="202">
        <f>$J18-'Año 2012'!$J18</f>
        <v>134</v>
      </c>
      <c r="M18" s="243"/>
    </row>
    <row r="19" spans="1:13" x14ac:dyDescent="0.2">
      <c r="A19" s="126">
        <v>15</v>
      </c>
      <c r="B19" s="136" t="s">
        <v>15</v>
      </c>
      <c r="C19" s="201">
        <v>20484</v>
      </c>
      <c r="D19" s="203">
        <v>1857</v>
      </c>
      <c r="E19" s="204">
        <v>21129</v>
      </c>
      <c r="F19" s="202">
        <v>1915</v>
      </c>
      <c r="G19" s="204">
        <v>21685</v>
      </c>
      <c r="H19" s="244">
        <v>1994</v>
      </c>
      <c r="I19" s="204">
        <v>22261</v>
      </c>
      <c r="J19" s="244">
        <v>2065</v>
      </c>
      <c r="K19" s="204">
        <f>$I19-'Año 2012'!$I19</f>
        <v>2374</v>
      </c>
      <c r="L19" s="202">
        <f>$J19-'Año 2012'!$J19</f>
        <v>262</v>
      </c>
      <c r="M19" s="243"/>
    </row>
    <row r="20" spans="1:13" x14ac:dyDescent="0.2">
      <c r="A20" s="126">
        <v>16</v>
      </c>
      <c r="B20" s="136" t="s">
        <v>16</v>
      </c>
      <c r="C20" s="201">
        <v>13010</v>
      </c>
      <c r="D20" s="203">
        <v>2033</v>
      </c>
      <c r="E20" s="204">
        <v>13337</v>
      </c>
      <c r="F20" s="202">
        <v>2124</v>
      </c>
      <c r="G20" s="204">
        <v>13603</v>
      </c>
      <c r="H20" s="244">
        <v>2179</v>
      </c>
      <c r="I20" s="204">
        <v>13926</v>
      </c>
      <c r="J20" s="244">
        <v>2241</v>
      </c>
      <c r="K20" s="204">
        <f>$I20-'Año 2012'!$I20</f>
        <v>1256</v>
      </c>
      <c r="L20" s="202">
        <f>$J20-'Año 2012'!$J20</f>
        <v>269</v>
      </c>
      <c r="M20" s="243"/>
    </row>
    <row r="21" spans="1:13" x14ac:dyDescent="0.2">
      <c r="A21" s="126">
        <v>17</v>
      </c>
      <c r="B21" s="136" t="s">
        <v>17</v>
      </c>
      <c r="C21" s="201">
        <v>12415</v>
      </c>
      <c r="D21" s="203">
        <v>2113</v>
      </c>
      <c r="E21" s="204">
        <v>12873</v>
      </c>
      <c r="F21" s="202">
        <v>2208</v>
      </c>
      <c r="G21" s="204">
        <v>13304</v>
      </c>
      <c r="H21" s="244">
        <v>2281</v>
      </c>
      <c r="I21" s="204">
        <v>13743</v>
      </c>
      <c r="J21" s="244">
        <v>2365</v>
      </c>
      <c r="K21" s="204">
        <f>$I21-'Año 2012'!$I21</f>
        <v>1775</v>
      </c>
      <c r="L21" s="202">
        <f>$J21-'Año 2012'!$J21</f>
        <v>319</v>
      </c>
      <c r="M21" s="243"/>
    </row>
    <row r="22" spans="1:13" x14ac:dyDescent="0.2">
      <c r="A22" s="126">
        <v>18</v>
      </c>
      <c r="B22" s="136" t="s">
        <v>18</v>
      </c>
      <c r="C22" s="201">
        <v>0</v>
      </c>
      <c r="D22" s="203">
        <v>4533</v>
      </c>
      <c r="E22" s="204">
        <v>0</v>
      </c>
      <c r="F22" s="202">
        <v>4755</v>
      </c>
      <c r="G22" s="204">
        <v>0</v>
      </c>
      <c r="H22" s="244">
        <v>5060</v>
      </c>
      <c r="I22" s="204">
        <v>0</v>
      </c>
      <c r="J22" s="244">
        <v>5393</v>
      </c>
      <c r="K22" s="204">
        <f>$I22-'Año 2012'!$I22</f>
        <v>0</v>
      </c>
      <c r="L22" s="202">
        <f>$J22-'Año 2012'!$J22</f>
        <v>1072</v>
      </c>
      <c r="M22" s="243"/>
    </row>
    <row r="23" spans="1:13" x14ac:dyDescent="0.2">
      <c r="A23" s="126">
        <v>19</v>
      </c>
      <c r="B23" s="136" t="s">
        <v>19</v>
      </c>
      <c r="C23" s="201">
        <v>2487104</v>
      </c>
      <c r="D23" s="203">
        <v>80622</v>
      </c>
      <c r="E23" s="204">
        <v>2571332</v>
      </c>
      <c r="F23" s="202">
        <v>83823</v>
      </c>
      <c r="G23" s="204">
        <v>2674567</v>
      </c>
      <c r="H23" s="244">
        <v>88437</v>
      </c>
      <c r="I23" s="204">
        <v>2735859</v>
      </c>
      <c r="J23" s="244">
        <v>90465</v>
      </c>
      <c r="K23" s="204">
        <f>$I23-'Año 2012'!$I23</f>
        <v>282289</v>
      </c>
      <c r="L23" s="202">
        <f>$J23-'Año 2012'!$J23</f>
        <v>10839</v>
      </c>
      <c r="M23" s="243"/>
    </row>
    <row r="24" spans="1:13" x14ac:dyDescent="0.2">
      <c r="A24" s="126">
        <v>20</v>
      </c>
      <c r="B24" s="136" t="s">
        <v>20</v>
      </c>
      <c r="C24" s="201">
        <v>182220</v>
      </c>
      <c r="D24" s="203">
        <v>713</v>
      </c>
      <c r="E24" s="204">
        <v>187982</v>
      </c>
      <c r="F24" s="202">
        <v>743</v>
      </c>
      <c r="G24" s="204">
        <v>195720</v>
      </c>
      <c r="H24" s="244">
        <v>776</v>
      </c>
      <c r="I24" s="204">
        <v>200972</v>
      </c>
      <c r="J24" s="244">
        <v>798</v>
      </c>
      <c r="K24" s="204">
        <f>$I24-'Año 2012'!$I24</f>
        <v>22501</v>
      </c>
      <c r="L24" s="202">
        <f>$J24-'Año 2012'!$J24</f>
        <v>102</v>
      </c>
      <c r="M24" s="243"/>
    </row>
    <row r="25" spans="1:13" x14ac:dyDescent="0.2">
      <c r="A25" s="126">
        <v>21</v>
      </c>
      <c r="B25" s="136" t="s">
        <v>21</v>
      </c>
      <c r="C25" s="201">
        <v>2258824</v>
      </c>
      <c r="D25" s="203">
        <v>162228</v>
      </c>
      <c r="E25" s="204">
        <v>2302420</v>
      </c>
      <c r="F25" s="202">
        <v>166729</v>
      </c>
      <c r="G25" s="204">
        <v>2343904</v>
      </c>
      <c r="H25" s="244">
        <v>172571</v>
      </c>
      <c r="I25" s="204">
        <v>2377628</v>
      </c>
      <c r="J25" s="244">
        <v>177634</v>
      </c>
      <c r="K25" s="204">
        <f>$I25-'Año 2012'!$I25</f>
        <v>152373</v>
      </c>
      <c r="L25" s="202">
        <f>$J25-'Año 2012'!$J25</f>
        <v>18885</v>
      </c>
      <c r="M25" s="243"/>
    </row>
    <row r="26" spans="1:13" x14ac:dyDescent="0.2">
      <c r="A26" s="126">
        <v>22</v>
      </c>
      <c r="B26" s="136" t="s">
        <v>22</v>
      </c>
      <c r="C26" s="201">
        <v>6283</v>
      </c>
      <c r="D26" s="203">
        <v>1594</v>
      </c>
      <c r="E26" s="204">
        <v>6418</v>
      </c>
      <c r="F26" s="202">
        <v>1633</v>
      </c>
      <c r="G26" s="204">
        <v>6879</v>
      </c>
      <c r="H26" s="244">
        <v>1679</v>
      </c>
      <c r="I26" s="204">
        <v>7410</v>
      </c>
      <c r="J26" s="244">
        <v>1731</v>
      </c>
      <c r="K26" s="204">
        <f>$I26-'Año 2012'!$I26</f>
        <v>1282</v>
      </c>
      <c r="L26" s="202">
        <f>$J26-'Año 2012'!$J26</f>
        <v>171</v>
      </c>
      <c r="M26" s="243"/>
    </row>
    <row r="27" spans="1:13" x14ac:dyDescent="0.2">
      <c r="A27" s="126">
        <v>23</v>
      </c>
      <c r="B27" s="136" t="s">
        <v>23</v>
      </c>
      <c r="C27" s="201">
        <v>654520</v>
      </c>
      <c r="D27" s="203">
        <v>91974</v>
      </c>
      <c r="E27" s="204">
        <v>688116</v>
      </c>
      <c r="F27" s="202">
        <v>95425</v>
      </c>
      <c r="G27" s="204">
        <v>714529</v>
      </c>
      <c r="H27" s="244">
        <v>98715</v>
      </c>
      <c r="I27" s="204">
        <v>738955</v>
      </c>
      <c r="J27" s="244">
        <v>101594</v>
      </c>
      <c r="K27" s="204">
        <f>$I27-'Año 2012'!$I27</f>
        <v>105934</v>
      </c>
      <c r="L27" s="202">
        <f>$J27-'Año 2012'!$J27</f>
        <v>13026</v>
      </c>
      <c r="M27" s="243"/>
    </row>
    <row r="28" spans="1:13" x14ac:dyDescent="0.2">
      <c r="A28" s="126">
        <v>24</v>
      </c>
      <c r="B28" s="136" t="s">
        <v>24</v>
      </c>
      <c r="C28" s="201">
        <v>158010</v>
      </c>
      <c r="D28" s="203">
        <v>4381</v>
      </c>
      <c r="E28" s="204">
        <v>163042</v>
      </c>
      <c r="F28" s="202">
        <v>4553</v>
      </c>
      <c r="G28" s="204">
        <v>167515</v>
      </c>
      <c r="H28" s="244">
        <v>4724</v>
      </c>
      <c r="I28" s="204">
        <v>172001</v>
      </c>
      <c r="J28" s="244">
        <v>4903</v>
      </c>
      <c r="K28" s="204">
        <f>$I28-'Año 2012'!$I28</f>
        <v>18719</v>
      </c>
      <c r="L28" s="245">
        <f>$J28-'Año 2012'!$J28</f>
        <v>687</v>
      </c>
      <c r="M28" s="246"/>
    </row>
    <row r="29" spans="1:13" x14ac:dyDescent="0.2">
      <c r="A29" s="126">
        <v>25</v>
      </c>
      <c r="B29" s="136" t="s">
        <v>25</v>
      </c>
      <c r="C29" s="201">
        <v>35501</v>
      </c>
      <c r="D29" s="203">
        <v>3975</v>
      </c>
      <c r="E29" s="204">
        <v>36922</v>
      </c>
      <c r="F29" s="202">
        <v>4098</v>
      </c>
      <c r="G29" s="204">
        <v>38116</v>
      </c>
      <c r="H29" s="244">
        <v>4232</v>
      </c>
      <c r="I29" s="204">
        <v>39563</v>
      </c>
      <c r="J29" s="244">
        <v>4407</v>
      </c>
      <c r="K29" s="204">
        <f>$I29-'Año 2012'!$I29</f>
        <v>5515</v>
      </c>
      <c r="L29" s="202">
        <f>$J29-'Año 2012'!$J29</f>
        <v>554</v>
      </c>
      <c r="M29" s="243"/>
    </row>
    <row r="30" spans="1:13" ht="25.5" x14ac:dyDescent="0.2">
      <c r="A30" s="126">
        <v>26</v>
      </c>
      <c r="B30" s="136" t="s">
        <v>172</v>
      </c>
      <c r="C30" s="210">
        <v>134912</v>
      </c>
      <c r="D30" s="112">
        <v>10479</v>
      </c>
      <c r="E30" s="204">
        <v>140594</v>
      </c>
      <c r="F30" s="113">
        <v>10950</v>
      </c>
      <c r="G30" s="111">
        <v>146044</v>
      </c>
      <c r="H30" s="247">
        <v>11512</v>
      </c>
      <c r="I30" s="111">
        <v>150932</v>
      </c>
      <c r="J30" s="247">
        <v>12017</v>
      </c>
      <c r="K30" s="111">
        <f>$I30-'Año 2012'!$I30</f>
        <v>21359</v>
      </c>
      <c r="L30" s="202">
        <f>$J30-'Año 2012'!$J30</f>
        <v>1942</v>
      </c>
      <c r="M30" s="248"/>
    </row>
    <row r="31" spans="1:13" x14ac:dyDescent="0.2">
      <c r="A31" s="126">
        <v>27</v>
      </c>
      <c r="B31" s="136" t="s">
        <v>27</v>
      </c>
      <c r="C31" s="201">
        <v>92517</v>
      </c>
      <c r="D31" s="203">
        <v>977</v>
      </c>
      <c r="E31" s="111">
        <v>96432</v>
      </c>
      <c r="F31" s="202">
        <v>1008</v>
      </c>
      <c r="G31" s="204">
        <v>99793</v>
      </c>
      <c r="H31" s="244">
        <v>1039</v>
      </c>
      <c r="I31" s="204">
        <v>103093</v>
      </c>
      <c r="J31" s="244">
        <v>1074</v>
      </c>
      <c r="K31" s="204">
        <f>$I31-'Año 2012'!$I31</f>
        <v>14036</v>
      </c>
      <c r="L31" s="202">
        <f>$J31-'Año 2012'!$J31</f>
        <v>126</v>
      </c>
      <c r="M31" s="243"/>
    </row>
    <row r="32" spans="1:13" x14ac:dyDescent="0.2">
      <c r="A32" s="126">
        <v>28</v>
      </c>
      <c r="B32" s="136" t="s">
        <v>28</v>
      </c>
      <c r="C32" s="201">
        <v>25796</v>
      </c>
      <c r="D32" s="203">
        <v>3765</v>
      </c>
      <c r="E32" s="204">
        <v>26855</v>
      </c>
      <c r="F32" s="202">
        <v>3890</v>
      </c>
      <c r="G32" s="204">
        <v>27897</v>
      </c>
      <c r="H32" s="244">
        <v>4035</v>
      </c>
      <c r="I32" s="204">
        <v>28869</v>
      </c>
      <c r="J32" s="244">
        <v>4175</v>
      </c>
      <c r="K32" s="204">
        <f>$I32-'Año 2012'!$I32</f>
        <v>4117</v>
      </c>
      <c r="L32" s="202">
        <f>$J32-'Año 2012'!$J32</f>
        <v>525</v>
      </c>
      <c r="M32" s="243"/>
    </row>
    <row r="33" spans="1:13" x14ac:dyDescent="0.2">
      <c r="A33" s="126">
        <v>29</v>
      </c>
      <c r="B33" s="136" t="s">
        <v>29</v>
      </c>
      <c r="C33" s="201">
        <v>867746</v>
      </c>
      <c r="D33" s="203">
        <v>8123</v>
      </c>
      <c r="E33" s="204">
        <v>906652</v>
      </c>
      <c r="F33" s="202">
        <v>8597</v>
      </c>
      <c r="G33" s="204">
        <v>940922</v>
      </c>
      <c r="H33" s="244">
        <v>9015</v>
      </c>
      <c r="I33" s="204">
        <v>977428</v>
      </c>
      <c r="J33" s="244">
        <v>9572</v>
      </c>
      <c r="K33" s="204">
        <f>$I33-'Año 2012'!$I33</f>
        <v>146593</v>
      </c>
      <c r="L33" s="202">
        <f>$J33-'Año 2012'!$J33</f>
        <v>1866</v>
      </c>
      <c r="M33" s="243"/>
    </row>
    <row r="34" spans="1:13" x14ac:dyDescent="0.2">
      <c r="A34" s="126">
        <v>30</v>
      </c>
      <c r="B34" s="136" t="s">
        <v>30</v>
      </c>
      <c r="C34" s="201">
        <v>63589</v>
      </c>
      <c r="D34" s="203">
        <v>3439</v>
      </c>
      <c r="E34" s="204">
        <v>66001</v>
      </c>
      <c r="F34" s="202">
        <v>3568</v>
      </c>
      <c r="G34" s="204">
        <v>67982</v>
      </c>
      <c r="H34" s="244">
        <v>3690</v>
      </c>
      <c r="I34" s="204">
        <v>69965</v>
      </c>
      <c r="J34" s="244">
        <v>3837</v>
      </c>
      <c r="K34" s="204">
        <f>$I34-'Año 2012'!$I34</f>
        <v>8761</v>
      </c>
      <c r="L34" s="202">
        <f>$J34-'Año 2012'!$J34</f>
        <v>506</v>
      </c>
      <c r="M34" s="243"/>
    </row>
    <row r="35" spans="1:13" x14ac:dyDescent="0.2">
      <c r="A35" s="126">
        <v>31</v>
      </c>
      <c r="B35" s="136" t="s">
        <v>31</v>
      </c>
      <c r="C35" s="201">
        <v>171953</v>
      </c>
      <c r="D35" s="203">
        <v>3571</v>
      </c>
      <c r="E35" s="204">
        <v>179553</v>
      </c>
      <c r="F35" s="202">
        <v>3745</v>
      </c>
      <c r="G35" s="204">
        <v>187582</v>
      </c>
      <c r="H35" s="244">
        <v>3884</v>
      </c>
      <c r="I35" s="204">
        <v>196713</v>
      </c>
      <c r="J35" s="244">
        <v>4043</v>
      </c>
      <c r="K35" s="204">
        <f>$I35-'Año 2012'!$I35</f>
        <v>31838</v>
      </c>
      <c r="L35" s="202">
        <f>$J35-'Año 2012'!$J35</f>
        <v>604</v>
      </c>
      <c r="M35" s="243"/>
    </row>
    <row r="36" spans="1:13" x14ac:dyDescent="0.2">
      <c r="A36" s="126">
        <v>32</v>
      </c>
      <c r="B36" s="136" t="s">
        <v>32</v>
      </c>
      <c r="C36" s="201">
        <v>13732</v>
      </c>
      <c r="D36" s="203">
        <v>1211</v>
      </c>
      <c r="E36" s="204">
        <v>14333</v>
      </c>
      <c r="F36" s="202">
        <v>1266</v>
      </c>
      <c r="G36" s="204">
        <v>14841</v>
      </c>
      <c r="H36" s="244">
        <v>1317</v>
      </c>
      <c r="I36" s="204">
        <v>15359</v>
      </c>
      <c r="J36" s="244">
        <v>1365</v>
      </c>
      <c r="K36" s="204">
        <f>$I36-'Año 2012'!$I36</f>
        <v>2232</v>
      </c>
      <c r="L36" s="202">
        <f>$J36-'Año 2012'!$J36</f>
        <v>201</v>
      </c>
      <c r="M36" s="243"/>
    </row>
    <row r="37" spans="1:13" x14ac:dyDescent="0.2">
      <c r="A37" s="126">
        <v>33</v>
      </c>
      <c r="B37" s="136" t="s">
        <v>33</v>
      </c>
      <c r="C37" s="201">
        <v>3534</v>
      </c>
      <c r="D37" s="203">
        <v>233</v>
      </c>
      <c r="E37" s="204">
        <v>3674</v>
      </c>
      <c r="F37" s="202">
        <v>240</v>
      </c>
      <c r="G37" s="204">
        <v>3780</v>
      </c>
      <c r="H37" s="244">
        <v>251</v>
      </c>
      <c r="I37" s="204">
        <v>3949</v>
      </c>
      <c r="J37" s="244">
        <v>261</v>
      </c>
      <c r="K37" s="204">
        <f>$I37-'Año 2012'!$I37</f>
        <v>536</v>
      </c>
      <c r="L37" s="202">
        <f>$J37-'Año 2012'!$J37</f>
        <v>31</v>
      </c>
      <c r="M37" s="243"/>
    </row>
    <row r="38" spans="1:13" x14ac:dyDescent="0.2">
      <c r="A38" s="126">
        <v>34</v>
      </c>
      <c r="B38" s="136" t="s">
        <v>34</v>
      </c>
      <c r="C38" s="201">
        <v>850056</v>
      </c>
      <c r="D38" s="203">
        <v>151574</v>
      </c>
      <c r="E38" s="204">
        <v>869171</v>
      </c>
      <c r="F38" s="202">
        <v>156514</v>
      </c>
      <c r="G38" s="204">
        <v>886856</v>
      </c>
      <c r="H38" s="244">
        <v>161929</v>
      </c>
      <c r="I38" s="204">
        <v>902588</v>
      </c>
      <c r="J38" s="244">
        <v>167151</v>
      </c>
      <c r="K38" s="204">
        <f>$I38-'Año 2012'!$I38</f>
        <v>70849</v>
      </c>
      <c r="L38" s="202">
        <f>$J38-'Año 2012'!$J38</f>
        <v>19792</v>
      </c>
      <c r="M38" s="243"/>
    </row>
    <row r="39" spans="1:13" ht="14.25" customHeight="1" x14ac:dyDescent="0.2">
      <c r="A39" s="126">
        <v>35</v>
      </c>
      <c r="B39" s="136" t="s">
        <v>35</v>
      </c>
      <c r="C39" s="210">
        <v>30214</v>
      </c>
      <c r="D39" s="112">
        <v>1991</v>
      </c>
      <c r="E39" s="204">
        <v>31482</v>
      </c>
      <c r="F39" s="113">
        <v>2080</v>
      </c>
      <c r="G39" s="111">
        <v>33916</v>
      </c>
      <c r="H39" s="247">
        <v>2306</v>
      </c>
      <c r="I39" s="111">
        <v>37050</v>
      </c>
      <c r="J39" s="247">
        <v>2678</v>
      </c>
      <c r="K39" s="111">
        <f>$I39-'Año 2012'!$I39</f>
        <v>7925</v>
      </c>
      <c r="L39" s="113">
        <f>$J39-'Año 2012'!$J39</f>
        <v>742</v>
      </c>
      <c r="M39" s="248"/>
    </row>
    <row r="40" spans="1:13" x14ac:dyDescent="0.2">
      <c r="A40" s="126">
        <v>36</v>
      </c>
      <c r="B40" s="136" t="s">
        <v>36</v>
      </c>
      <c r="C40" s="201">
        <v>303928</v>
      </c>
      <c r="D40" s="203">
        <v>1031</v>
      </c>
      <c r="E40" s="111">
        <v>317281</v>
      </c>
      <c r="F40" s="202">
        <v>1098</v>
      </c>
      <c r="G40" s="204">
        <v>329811</v>
      </c>
      <c r="H40" s="244">
        <v>1150</v>
      </c>
      <c r="I40" s="204">
        <v>342219</v>
      </c>
      <c r="J40" s="244">
        <v>1216</v>
      </c>
      <c r="K40" s="204">
        <f>$I40-'Año 2012'!$I40</f>
        <v>50799</v>
      </c>
      <c r="L40" s="202">
        <f>$J40-'Año 2012'!$J40</f>
        <v>230</v>
      </c>
      <c r="M40" s="243"/>
    </row>
    <row r="41" spans="1:13" ht="12.75" customHeight="1" x14ac:dyDescent="0.2">
      <c r="A41" s="126">
        <v>37</v>
      </c>
      <c r="B41" s="136" t="s">
        <v>37</v>
      </c>
      <c r="C41" s="210">
        <v>125571</v>
      </c>
      <c r="D41" s="112">
        <v>5329</v>
      </c>
      <c r="E41" s="204">
        <v>131847</v>
      </c>
      <c r="F41" s="113">
        <v>5627</v>
      </c>
      <c r="G41" s="111">
        <v>138028</v>
      </c>
      <c r="H41" s="247">
        <v>5895</v>
      </c>
      <c r="I41" s="111">
        <v>144052</v>
      </c>
      <c r="J41" s="247">
        <v>6195</v>
      </c>
      <c r="K41" s="111">
        <f>$I41-'Año 2012'!$I41</f>
        <v>24866</v>
      </c>
      <c r="L41" s="113">
        <f>$J41-'Año 2012'!$J41</f>
        <v>1146</v>
      </c>
      <c r="M41" s="248"/>
    </row>
    <row r="42" spans="1:13" ht="25.5" x14ac:dyDescent="0.2">
      <c r="A42" s="126">
        <v>38</v>
      </c>
      <c r="B42" s="136" t="s">
        <v>38</v>
      </c>
      <c r="C42" s="210">
        <v>158960</v>
      </c>
      <c r="D42" s="112">
        <v>5466</v>
      </c>
      <c r="E42" s="111">
        <v>162991</v>
      </c>
      <c r="F42" s="113">
        <v>5659</v>
      </c>
      <c r="G42" s="111">
        <v>167210</v>
      </c>
      <c r="H42" s="247">
        <v>5894</v>
      </c>
      <c r="I42" s="111">
        <v>170759</v>
      </c>
      <c r="J42" s="247">
        <v>6075</v>
      </c>
      <c r="K42" s="111">
        <f>$I42-'Año 2012'!$I42</f>
        <v>15058</v>
      </c>
      <c r="L42" s="113">
        <f>$J42-'Año 2012'!$J42</f>
        <v>751</v>
      </c>
      <c r="M42" s="248"/>
    </row>
    <row r="43" spans="1:13" x14ac:dyDescent="0.2">
      <c r="A43" s="126">
        <v>39</v>
      </c>
      <c r="B43" s="136" t="s">
        <v>39</v>
      </c>
      <c r="C43" s="201">
        <v>185388</v>
      </c>
      <c r="D43" s="203">
        <v>26220</v>
      </c>
      <c r="E43" s="111">
        <v>192091</v>
      </c>
      <c r="F43" s="202">
        <v>27569</v>
      </c>
      <c r="G43" s="204">
        <v>199289</v>
      </c>
      <c r="H43" s="244">
        <v>28840</v>
      </c>
      <c r="I43" s="204">
        <v>205376</v>
      </c>
      <c r="J43" s="244">
        <v>30000</v>
      </c>
      <c r="K43" s="204">
        <f>$I43-'Año 2012'!$I43</f>
        <v>24115</v>
      </c>
      <c r="L43" s="202">
        <f>$J43-'Año 2012'!$J43</f>
        <v>4493</v>
      </c>
      <c r="M43" s="243"/>
    </row>
    <row r="44" spans="1:13" x14ac:dyDescent="0.2">
      <c r="A44" s="126">
        <v>40</v>
      </c>
      <c r="B44" s="136" t="s">
        <v>40</v>
      </c>
      <c r="C44" s="201">
        <v>17867</v>
      </c>
      <c r="D44" s="203">
        <v>1853</v>
      </c>
      <c r="E44" s="204">
        <v>18517</v>
      </c>
      <c r="F44" s="202">
        <v>1954</v>
      </c>
      <c r="G44" s="204">
        <v>19147</v>
      </c>
      <c r="H44" s="244">
        <v>2043</v>
      </c>
      <c r="I44" s="204">
        <v>19795</v>
      </c>
      <c r="J44" s="244">
        <v>2139</v>
      </c>
      <c r="K44" s="204">
        <f>$I44-'Año 2012'!$I44</f>
        <v>2615</v>
      </c>
      <c r="L44" s="202">
        <f>$J44-'Año 2012'!$J44</f>
        <v>357</v>
      </c>
      <c r="M44" s="243"/>
    </row>
    <row r="45" spans="1:13" ht="25.5" x14ac:dyDescent="0.2">
      <c r="A45" s="126">
        <v>41</v>
      </c>
      <c r="B45" s="136" t="s">
        <v>41</v>
      </c>
      <c r="C45" s="210">
        <v>304710</v>
      </c>
      <c r="D45" s="112">
        <v>9209</v>
      </c>
      <c r="E45" s="204">
        <v>320598</v>
      </c>
      <c r="F45" s="113">
        <v>9821</v>
      </c>
      <c r="G45" s="111">
        <v>335209</v>
      </c>
      <c r="H45" s="247">
        <v>10393</v>
      </c>
      <c r="I45" s="111">
        <v>350049</v>
      </c>
      <c r="J45" s="247">
        <v>11058</v>
      </c>
      <c r="K45" s="111">
        <f>$I45-'Año 2012'!$I45</f>
        <v>60684</v>
      </c>
      <c r="L45" s="113">
        <f>$J45-'Año 2012'!$J45</f>
        <v>2318</v>
      </c>
      <c r="M45" s="248"/>
    </row>
    <row r="46" spans="1:13" ht="25.5" x14ac:dyDescent="0.2">
      <c r="A46" s="126">
        <v>42</v>
      </c>
      <c r="B46" s="136" t="s">
        <v>42</v>
      </c>
      <c r="C46" s="210">
        <v>4328</v>
      </c>
      <c r="D46" s="112">
        <v>507</v>
      </c>
      <c r="E46" s="111">
        <v>4517</v>
      </c>
      <c r="F46" s="113">
        <v>523</v>
      </c>
      <c r="G46" s="111">
        <v>4712</v>
      </c>
      <c r="H46" s="247">
        <v>546</v>
      </c>
      <c r="I46" s="111">
        <v>4882</v>
      </c>
      <c r="J46" s="247">
        <v>571</v>
      </c>
      <c r="K46" s="111">
        <f>$I46-'Año 2012'!$I46</f>
        <v>744</v>
      </c>
      <c r="L46" s="113">
        <f>$J46-'Año 2012'!$J46</f>
        <v>90</v>
      </c>
      <c r="M46" s="248"/>
    </row>
    <row r="47" spans="1:13" ht="25.5" x14ac:dyDescent="0.2">
      <c r="A47" s="126">
        <v>43</v>
      </c>
      <c r="B47" s="136" t="s">
        <v>171</v>
      </c>
      <c r="C47" s="210">
        <v>6272</v>
      </c>
      <c r="D47" s="112">
        <v>1009</v>
      </c>
      <c r="E47" s="111">
        <v>6590</v>
      </c>
      <c r="F47" s="113">
        <v>1081</v>
      </c>
      <c r="G47" s="111">
        <v>6909</v>
      </c>
      <c r="H47" s="247">
        <v>1134</v>
      </c>
      <c r="I47" s="111">
        <v>7319</v>
      </c>
      <c r="J47" s="247">
        <v>1221</v>
      </c>
      <c r="K47" s="111">
        <f>$I47-'Año 2012'!$I47</f>
        <v>1353</v>
      </c>
      <c r="L47" s="113">
        <f>$J47-'Año 2012'!$J47</f>
        <v>263</v>
      </c>
      <c r="M47" s="248"/>
    </row>
    <row r="48" spans="1:13" x14ac:dyDescent="0.2">
      <c r="A48" s="126">
        <v>44</v>
      </c>
      <c r="B48" s="136" t="s">
        <v>174</v>
      </c>
      <c r="C48" s="201">
        <v>16336</v>
      </c>
      <c r="D48" s="203">
        <v>7653</v>
      </c>
      <c r="E48" s="111">
        <v>17120</v>
      </c>
      <c r="F48" s="202">
        <v>8042</v>
      </c>
      <c r="G48" s="204">
        <v>17831</v>
      </c>
      <c r="H48" s="244">
        <v>8450</v>
      </c>
      <c r="I48" s="204">
        <v>18477</v>
      </c>
      <c r="J48" s="244">
        <v>8828</v>
      </c>
      <c r="K48" s="204">
        <f>$I48-'Año 2012'!$I48</f>
        <v>2838</v>
      </c>
      <c r="L48" s="202">
        <f>$J48-'Año 2012'!$J48</f>
        <v>1511</v>
      </c>
      <c r="M48" s="243"/>
    </row>
    <row r="49" spans="1:13" x14ac:dyDescent="0.2">
      <c r="A49" s="126">
        <v>45</v>
      </c>
      <c r="B49" s="136" t="s">
        <v>43</v>
      </c>
      <c r="C49" s="201">
        <v>5180</v>
      </c>
      <c r="D49" s="203">
        <v>753</v>
      </c>
      <c r="E49" s="204">
        <v>5417</v>
      </c>
      <c r="F49" s="202">
        <v>788</v>
      </c>
      <c r="G49" s="204">
        <v>5649</v>
      </c>
      <c r="H49" s="244">
        <v>823</v>
      </c>
      <c r="I49" s="204">
        <v>5866</v>
      </c>
      <c r="J49" s="244">
        <v>870</v>
      </c>
      <c r="K49" s="204">
        <f>$I49-'Año 2012'!$I49</f>
        <v>905</v>
      </c>
      <c r="L49" s="202">
        <f>$J49-'Año 2012'!$J49</f>
        <v>145</v>
      </c>
      <c r="M49" s="243"/>
    </row>
    <row r="50" spans="1:13" x14ac:dyDescent="0.2">
      <c r="A50" s="126">
        <v>46</v>
      </c>
      <c r="B50" s="136" t="s">
        <v>44</v>
      </c>
      <c r="C50" s="201">
        <v>2663443</v>
      </c>
      <c r="D50" s="203">
        <v>56148</v>
      </c>
      <c r="E50" s="204">
        <v>2763385</v>
      </c>
      <c r="F50" s="202">
        <v>57602</v>
      </c>
      <c r="G50" s="204">
        <v>2854851</v>
      </c>
      <c r="H50" s="244">
        <v>59011</v>
      </c>
      <c r="I50" s="204">
        <v>2938903</v>
      </c>
      <c r="J50" s="244">
        <v>60367</v>
      </c>
      <c r="K50" s="204">
        <f>$I50-'Año 2012'!$I50</f>
        <v>371463</v>
      </c>
      <c r="L50" s="202">
        <f>$J50-'Año 2012'!$J50</f>
        <v>5446</v>
      </c>
      <c r="M50" s="243"/>
    </row>
    <row r="51" spans="1:13" x14ac:dyDescent="0.2">
      <c r="A51" s="126">
        <v>47</v>
      </c>
      <c r="B51" s="136" t="s">
        <v>45</v>
      </c>
      <c r="C51" s="201">
        <v>167977</v>
      </c>
      <c r="D51" s="203">
        <v>5369</v>
      </c>
      <c r="E51" s="204">
        <v>178373</v>
      </c>
      <c r="F51" s="202">
        <v>5744</v>
      </c>
      <c r="G51" s="204">
        <v>187675</v>
      </c>
      <c r="H51" s="244">
        <v>6142</v>
      </c>
      <c r="I51" s="204">
        <v>197593</v>
      </c>
      <c r="J51" s="244">
        <v>6463</v>
      </c>
      <c r="K51" s="204">
        <f>$I51-'Año 2012'!$I51</f>
        <v>37129</v>
      </c>
      <c r="L51" s="202">
        <f>$J51-'Año 2012'!$J51</f>
        <v>1426</v>
      </c>
      <c r="M51" s="243"/>
    </row>
    <row r="52" spans="1:13" x14ac:dyDescent="0.2">
      <c r="A52" s="126">
        <v>48</v>
      </c>
      <c r="B52" s="136" t="s">
        <v>46</v>
      </c>
      <c r="C52" s="201">
        <v>8481</v>
      </c>
      <c r="D52" s="203">
        <v>604</v>
      </c>
      <c r="E52" s="204">
        <v>8897</v>
      </c>
      <c r="F52" s="202">
        <v>626</v>
      </c>
      <c r="G52" s="204">
        <v>9283</v>
      </c>
      <c r="H52" s="244">
        <v>659</v>
      </c>
      <c r="I52" s="204">
        <v>9675</v>
      </c>
      <c r="J52" s="244">
        <v>690</v>
      </c>
      <c r="K52" s="204">
        <f>$I52-'Año 2012'!$I52</f>
        <v>1619</v>
      </c>
      <c r="L52" s="202">
        <f>$J52-'Año 2012'!$J52</f>
        <v>101</v>
      </c>
      <c r="M52" s="243"/>
    </row>
    <row r="53" spans="1:13" ht="25.5" x14ac:dyDescent="0.2">
      <c r="A53" s="126">
        <v>49</v>
      </c>
      <c r="B53" s="136" t="s">
        <v>47</v>
      </c>
      <c r="C53" s="210">
        <v>65837</v>
      </c>
      <c r="D53" s="112">
        <v>1090</v>
      </c>
      <c r="E53" s="204">
        <v>69355</v>
      </c>
      <c r="F53" s="113">
        <v>1157</v>
      </c>
      <c r="G53" s="111">
        <v>72604</v>
      </c>
      <c r="H53" s="247">
        <v>1202</v>
      </c>
      <c r="I53" s="111">
        <v>76887</v>
      </c>
      <c r="J53" s="247">
        <v>1268</v>
      </c>
      <c r="K53" s="111">
        <f>$I53-'Año 2012'!$I53</f>
        <v>14804</v>
      </c>
      <c r="L53" s="113">
        <f>$J53-'Año 2012'!$J53</f>
        <v>232</v>
      </c>
      <c r="M53" s="248"/>
    </row>
    <row r="54" spans="1:13" x14ac:dyDescent="0.2">
      <c r="A54" s="126">
        <v>50</v>
      </c>
      <c r="B54" s="136" t="s">
        <v>48</v>
      </c>
      <c r="C54" s="201">
        <v>100651</v>
      </c>
      <c r="D54" s="203">
        <v>468</v>
      </c>
      <c r="E54" s="111">
        <v>105632</v>
      </c>
      <c r="F54" s="202">
        <v>492</v>
      </c>
      <c r="G54" s="204">
        <v>109912</v>
      </c>
      <c r="H54" s="244">
        <v>522</v>
      </c>
      <c r="I54" s="204">
        <v>114537</v>
      </c>
      <c r="J54" s="244">
        <v>549</v>
      </c>
      <c r="K54" s="204">
        <f>$I54-'Año 2012'!$I54</f>
        <v>18820</v>
      </c>
      <c r="L54" s="202">
        <f>$J54-'Año 2012'!$J54</f>
        <v>92</v>
      </c>
      <c r="M54" s="243"/>
    </row>
    <row r="55" spans="1:13" x14ac:dyDescent="0.2">
      <c r="A55" s="126">
        <v>51</v>
      </c>
      <c r="B55" s="136" t="s">
        <v>173</v>
      </c>
      <c r="C55" s="201">
        <v>492</v>
      </c>
      <c r="D55" s="203">
        <v>83</v>
      </c>
      <c r="E55" s="204">
        <v>493</v>
      </c>
      <c r="F55" s="202">
        <v>87</v>
      </c>
      <c r="G55" s="204">
        <v>500</v>
      </c>
      <c r="H55" s="244">
        <v>87</v>
      </c>
      <c r="I55" s="204">
        <v>511</v>
      </c>
      <c r="J55" s="244">
        <v>92</v>
      </c>
      <c r="K55" s="204">
        <f>$I55-'Año 2012'!$I55</f>
        <v>25</v>
      </c>
      <c r="L55" s="202">
        <f>$J55-'Año 2012'!$J55</f>
        <v>10</v>
      </c>
      <c r="M55" s="243"/>
    </row>
    <row r="56" spans="1:13" x14ac:dyDescent="0.2">
      <c r="A56" s="126">
        <v>52</v>
      </c>
      <c r="B56" s="136" t="s">
        <v>49</v>
      </c>
      <c r="C56" s="201">
        <v>37806</v>
      </c>
      <c r="D56" s="203">
        <v>6607</v>
      </c>
      <c r="E56" s="204">
        <v>38777</v>
      </c>
      <c r="F56" s="202">
        <v>6849</v>
      </c>
      <c r="G56" s="204">
        <v>39786</v>
      </c>
      <c r="H56" s="244">
        <v>7144</v>
      </c>
      <c r="I56" s="204">
        <v>40857</v>
      </c>
      <c r="J56" s="244">
        <v>7471</v>
      </c>
      <c r="K56" s="204">
        <f>$I56-'Año 2012'!$I56</f>
        <v>4142</v>
      </c>
      <c r="L56" s="202">
        <f>$J56-'Año 2012'!$J56</f>
        <v>1079</v>
      </c>
      <c r="M56" s="243"/>
    </row>
    <row r="57" spans="1:13" ht="25.5" x14ac:dyDescent="0.2">
      <c r="A57" s="126">
        <v>53</v>
      </c>
      <c r="B57" s="136" t="s">
        <v>50</v>
      </c>
      <c r="C57" s="210">
        <v>11445</v>
      </c>
      <c r="D57" s="112">
        <v>588</v>
      </c>
      <c r="E57" s="204">
        <v>12133</v>
      </c>
      <c r="F57" s="113">
        <v>607</v>
      </c>
      <c r="G57" s="111">
        <v>12809</v>
      </c>
      <c r="H57" s="247">
        <v>642</v>
      </c>
      <c r="I57" s="111">
        <v>13413</v>
      </c>
      <c r="J57" s="247">
        <v>669</v>
      </c>
      <c r="K57" s="111">
        <f>$I57-'Año 2012'!$I57</f>
        <v>2367</v>
      </c>
      <c r="L57" s="113">
        <f>$J57-'Año 2012'!$J57</f>
        <v>99</v>
      </c>
      <c r="M57" s="248"/>
    </row>
    <row r="58" spans="1:13" x14ac:dyDescent="0.2">
      <c r="A58" s="126">
        <v>54</v>
      </c>
      <c r="B58" s="136" t="s">
        <v>51</v>
      </c>
      <c r="C58" s="201">
        <v>363055</v>
      </c>
      <c r="D58" s="203">
        <v>987</v>
      </c>
      <c r="E58" s="111">
        <v>378343</v>
      </c>
      <c r="F58" s="202">
        <v>1032</v>
      </c>
      <c r="G58" s="204">
        <v>392532</v>
      </c>
      <c r="H58" s="244">
        <v>1071</v>
      </c>
      <c r="I58" s="204">
        <v>406888</v>
      </c>
      <c r="J58" s="244">
        <v>1116</v>
      </c>
      <c r="K58" s="204">
        <f>$I58-'Año 2012'!$I58</f>
        <v>58467</v>
      </c>
      <c r="L58" s="202">
        <f>$J58-'Año 2012'!$J58</f>
        <v>185</v>
      </c>
      <c r="M58" s="243"/>
    </row>
    <row r="59" spans="1:13" x14ac:dyDescent="0.2">
      <c r="A59" s="126">
        <v>55</v>
      </c>
      <c r="B59" s="136" t="s">
        <v>52</v>
      </c>
      <c r="C59" s="201">
        <v>4782</v>
      </c>
      <c r="D59" s="203">
        <v>284</v>
      </c>
      <c r="E59" s="204">
        <v>4987</v>
      </c>
      <c r="F59" s="202">
        <v>296</v>
      </c>
      <c r="G59" s="204">
        <v>5240</v>
      </c>
      <c r="H59" s="244">
        <v>312</v>
      </c>
      <c r="I59" s="204">
        <v>5463</v>
      </c>
      <c r="J59" s="244">
        <v>333</v>
      </c>
      <c r="K59" s="204">
        <f>$I59-'Año 2012'!$I59</f>
        <v>870</v>
      </c>
      <c r="L59" s="202">
        <f>$J59-'Año 2012'!$J59</f>
        <v>57</v>
      </c>
      <c r="M59" s="243"/>
    </row>
    <row r="60" spans="1:13" ht="17.25" customHeight="1" x14ac:dyDescent="0.2">
      <c r="A60" s="126">
        <v>56</v>
      </c>
      <c r="B60" s="136" t="s">
        <v>53</v>
      </c>
      <c r="C60" s="210">
        <v>133473</v>
      </c>
      <c r="D60" s="112">
        <v>7689</v>
      </c>
      <c r="E60" s="204">
        <v>140045</v>
      </c>
      <c r="F60" s="113">
        <v>8081</v>
      </c>
      <c r="G60" s="111">
        <v>146180</v>
      </c>
      <c r="H60" s="247">
        <v>8462</v>
      </c>
      <c r="I60" s="111">
        <v>152636</v>
      </c>
      <c r="J60" s="247">
        <v>8823</v>
      </c>
      <c r="K60" s="111">
        <f>$I60-'Año 2012'!$I60</f>
        <v>25383</v>
      </c>
      <c r="L60" s="113">
        <f>$J60-'Año 2012'!$J60</f>
        <v>1473</v>
      </c>
      <c r="M60" s="248"/>
    </row>
    <row r="61" spans="1:13" ht="17.25" customHeight="1" x14ac:dyDescent="0.2">
      <c r="A61" s="126">
        <v>57</v>
      </c>
      <c r="B61" s="136" t="s">
        <v>198</v>
      </c>
      <c r="C61" s="216">
        <v>5145</v>
      </c>
      <c r="D61" s="218">
        <v>933</v>
      </c>
      <c r="E61" s="111">
        <v>5662</v>
      </c>
      <c r="F61" s="217">
        <v>949</v>
      </c>
      <c r="G61" s="219">
        <v>6137</v>
      </c>
      <c r="H61" s="250">
        <v>971</v>
      </c>
      <c r="I61" s="219">
        <v>6688</v>
      </c>
      <c r="J61" s="250">
        <v>998</v>
      </c>
      <c r="K61" s="219">
        <f>$I61-'Año 2012'!$I61</f>
        <v>2029</v>
      </c>
      <c r="L61" s="217">
        <f>$J61-'Año 2012'!$J61</f>
        <v>104</v>
      </c>
      <c r="M61" s="248"/>
    </row>
    <row r="62" spans="1:13" ht="17.25" customHeight="1" x14ac:dyDescent="0.2">
      <c r="A62" s="126">
        <v>58</v>
      </c>
      <c r="B62" s="136" t="s">
        <v>275</v>
      </c>
      <c r="C62" s="216">
        <v>1760</v>
      </c>
      <c r="D62" s="218">
        <v>528</v>
      </c>
      <c r="E62" s="219">
        <v>1937</v>
      </c>
      <c r="F62" s="217">
        <v>552</v>
      </c>
      <c r="G62" s="219">
        <v>2082</v>
      </c>
      <c r="H62" s="250">
        <v>579</v>
      </c>
      <c r="I62" s="219">
        <v>2238</v>
      </c>
      <c r="J62" s="250">
        <v>607</v>
      </c>
      <c r="K62" s="219">
        <f>$I62-'Año 2012'!$I62</f>
        <v>640</v>
      </c>
      <c r="L62" s="217">
        <f>$J62-'Año 2012'!$J62</f>
        <v>102</v>
      </c>
      <c r="M62" s="248"/>
    </row>
    <row r="63" spans="1:13" ht="17.25" customHeight="1" x14ac:dyDescent="0.2">
      <c r="A63" s="126">
        <v>59</v>
      </c>
      <c r="B63" s="136" t="s">
        <v>277</v>
      </c>
      <c r="C63" s="216">
        <v>4654</v>
      </c>
      <c r="D63" s="218">
        <v>1135</v>
      </c>
      <c r="E63" s="219">
        <v>5063</v>
      </c>
      <c r="F63" s="217">
        <v>1152</v>
      </c>
      <c r="G63" s="219">
        <v>5484</v>
      </c>
      <c r="H63" s="250">
        <v>1176</v>
      </c>
      <c r="I63" s="219">
        <v>5967</v>
      </c>
      <c r="J63" s="250">
        <v>1204</v>
      </c>
      <c r="K63" s="219">
        <f>$I63-'Año 2012'!$I63</f>
        <v>1791</v>
      </c>
      <c r="L63" s="217">
        <f>$J63-'Año 2012'!$J63</f>
        <v>105</v>
      </c>
      <c r="M63" s="248"/>
    </row>
    <row r="64" spans="1:13" ht="17.25" customHeight="1" x14ac:dyDescent="0.2">
      <c r="A64" s="126">
        <v>60</v>
      </c>
      <c r="B64" s="136" t="s">
        <v>285</v>
      </c>
      <c r="C64" s="216">
        <v>18340</v>
      </c>
      <c r="D64" s="218">
        <v>1717</v>
      </c>
      <c r="E64" s="219">
        <v>20115</v>
      </c>
      <c r="F64" s="217">
        <v>1836</v>
      </c>
      <c r="G64" s="219">
        <v>21706</v>
      </c>
      <c r="H64" s="250">
        <v>2018</v>
      </c>
      <c r="I64" s="219">
        <v>23352</v>
      </c>
      <c r="J64" s="250">
        <v>2226</v>
      </c>
      <c r="K64" s="219">
        <f>$I64-'Año 2012'!$I64</f>
        <v>7718</v>
      </c>
      <c r="L64" s="217">
        <f>$J64-'Año 2012'!$J64</f>
        <v>598</v>
      </c>
      <c r="M64" s="248"/>
    </row>
    <row r="65" spans="1:13" ht="17.25" customHeight="1" x14ac:dyDescent="0.2">
      <c r="A65" s="126">
        <v>61</v>
      </c>
      <c r="B65" s="136" t="s">
        <v>281</v>
      </c>
      <c r="C65" s="216">
        <v>79933</v>
      </c>
      <c r="D65" s="218">
        <v>12655</v>
      </c>
      <c r="E65" s="219">
        <v>87578</v>
      </c>
      <c r="F65" s="217">
        <v>13793</v>
      </c>
      <c r="G65" s="219">
        <v>94039</v>
      </c>
      <c r="H65" s="250">
        <v>14813</v>
      </c>
      <c r="I65" s="219">
        <v>99300</v>
      </c>
      <c r="J65" s="250">
        <v>15810</v>
      </c>
      <c r="K65" s="219">
        <f>$I65-'Año 2012'!$I65</f>
        <v>30120</v>
      </c>
      <c r="L65" s="217">
        <f>$J65-'Año 2012'!$J65</f>
        <v>4014</v>
      </c>
      <c r="M65" s="248"/>
    </row>
    <row r="66" spans="1:13" ht="17.25" customHeight="1" x14ac:dyDescent="0.2">
      <c r="A66" s="126">
        <v>62</v>
      </c>
      <c r="B66" s="136" t="s">
        <v>284</v>
      </c>
      <c r="C66" s="216">
        <v>12487</v>
      </c>
      <c r="D66" s="218">
        <v>1810</v>
      </c>
      <c r="E66" s="219">
        <v>13870</v>
      </c>
      <c r="F66" s="217">
        <v>1886</v>
      </c>
      <c r="G66" s="219">
        <v>14711</v>
      </c>
      <c r="H66" s="250">
        <v>1981</v>
      </c>
      <c r="I66" s="219">
        <v>15671</v>
      </c>
      <c r="J66" s="250">
        <v>2073</v>
      </c>
      <c r="K66" s="219">
        <f>$I66-'Año 2012'!$I66</f>
        <v>5244</v>
      </c>
      <c r="L66" s="217">
        <f>$J66-'Año 2012'!$J66</f>
        <v>357</v>
      </c>
      <c r="M66" s="248"/>
    </row>
    <row r="67" spans="1:13" ht="17.25" customHeight="1" x14ac:dyDescent="0.2">
      <c r="A67" s="126">
        <v>63</v>
      </c>
      <c r="B67" s="136" t="s">
        <v>278</v>
      </c>
      <c r="C67" s="216">
        <v>597</v>
      </c>
      <c r="D67" s="218">
        <v>237</v>
      </c>
      <c r="E67" s="219">
        <v>642</v>
      </c>
      <c r="F67" s="217">
        <v>257</v>
      </c>
      <c r="G67" s="219">
        <v>688</v>
      </c>
      <c r="H67" s="250">
        <v>270</v>
      </c>
      <c r="I67" s="219">
        <v>733</v>
      </c>
      <c r="J67" s="250">
        <v>282</v>
      </c>
      <c r="K67" s="219">
        <f>$I67-'Año 2012'!$I67</f>
        <v>247</v>
      </c>
      <c r="L67" s="217">
        <f>$J67-'Año 2012'!$J67</f>
        <v>59</v>
      </c>
      <c r="M67" s="248"/>
    </row>
    <row r="68" spans="1:13" ht="17.25" customHeight="1" x14ac:dyDescent="0.2">
      <c r="A68" s="126">
        <v>64</v>
      </c>
      <c r="B68" s="136" t="s">
        <v>287</v>
      </c>
      <c r="C68" s="216">
        <v>61342</v>
      </c>
      <c r="D68" s="218">
        <v>469</v>
      </c>
      <c r="E68" s="219">
        <v>71113</v>
      </c>
      <c r="F68" s="217">
        <v>536</v>
      </c>
      <c r="G68" s="219">
        <v>80559</v>
      </c>
      <c r="H68" s="250">
        <v>598</v>
      </c>
      <c r="I68" s="219">
        <v>89005</v>
      </c>
      <c r="J68" s="250">
        <v>635</v>
      </c>
      <c r="K68" s="219">
        <f>$I68-'Año 2012'!$I68</f>
        <v>35828</v>
      </c>
      <c r="L68" s="217">
        <f>$J68-'Año 2012'!$J68</f>
        <v>209</v>
      </c>
      <c r="M68" s="248"/>
    </row>
    <row r="69" spans="1:13" ht="17.25" customHeight="1" x14ac:dyDescent="0.2">
      <c r="A69" s="126">
        <v>65</v>
      </c>
      <c r="B69" s="136" t="s">
        <v>288</v>
      </c>
      <c r="C69" s="216">
        <v>220898</v>
      </c>
      <c r="D69" s="218">
        <v>1184</v>
      </c>
      <c r="E69" s="219">
        <v>246103</v>
      </c>
      <c r="F69" s="217">
        <v>1272</v>
      </c>
      <c r="G69" s="219">
        <v>270831</v>
      </c>
      <c r="H69" s="250">
        <v>1395</v>
      </c>
      <c r="I69" s="219">
        <v>294420</v>
      </c>
      <c r="J69" s="250">
        <v>1517</v>
      </c>
      <c r="K69" s="219">
        <f>$I69-'Año 2012'!$I69</f>
        <v>96312</v>
      </c>
      <c r="L69" s="217">
        <f>$J69-'Año 2012'!$J69</f>
        <v>418</v>
      </c>
      <c r="M69" s="248"/>
    </row>
    <row r="70" spans="1:13" ht="17.25" customHeight="1" x14ac:dyDescent="0.2">
      <c r="A70" s="126">
        <v>66</v>
      </c>
      <c r="B70" s="136" t="s">
        <v>286</v>
      </c>
      <c r="C70" s="216">
        <v>377165</v>
      </c>
      <c r="D70" s="218">
        <v>19359</v>
      </c>
      <c r="E70" s="219">
        <v>415890</v>
      </c>
      <c r="F70" s="217">
        <v>21995</v>
      </c>
      <c r="G70" s="219">
        <v>450165</v>
      </c>
      <c r="H70" s="250">
        <v>24423</v>
      </c>
      <c r="I70" s="219">
        <v>484934</v>
      </c>
      <c r="J70" s="250">
        <v>26720</v>
      </c>
      <c r="K70" s="219">
        <f>$I70-'Año 2012'!$I70</f>
        <v>142175</v>
      </c>
      <c r="L70" s="217">
        <f>$J70-'Año 2012'!$J70</f>
        <v>9454</v>
      </c>
      <c r="M70" s="248"/>
    </row>
    <row r="71" spans="1:13" ht="17.25" customHeight="1" x14ac:dyDescent="0.2">
      <c r="A71" s="126">
        <v>67</v>
      </c>
      <c r="B71" s="136" t="s">
        <v>279</v>
      </c>
      <c r="C71" s="216">
        <v>752</v>
      </c>
      <c r="D71" s="218">
        <v>633</v>
      </c>
      <c r="E71" s="219">
        <v>806</v>
      </c>
      <c r="F71" s="217">
        <v>669</v>
      </c>
      <c r="G71" s="219">
        <v>863</v>
      </c>
      <c r="H71" s="250">
        <v>721</v>
      </c>
      <c r="I71" s="219">
        <v>912</v>
      </c>
      <c r="J71" s="250">
        <v>770</v>
      </c>
      <c r="K71" s="219">
        <f>$I71-'Año 2012'!$I71</f>
        <v>212</v>
      </c>
      <c r="L71" s="217">
        <f>$J71-'Año 2012'!$J71</f>
        <v>171</v>
      </c>
      <c r="M71" s="248"/>
    </row>
    <row r="72" spans="1:13" ht="17.25" customHeight="1" x14ac:dyDescent="0.2">
      <c r="A72" s="126">
        <v>68</v>
      </c>
      <c r="B72" s="136" t="s">
        <v>276</v>
      </c>
      <c r="C72" s="216">
        <v>965</v>
      </c>
      <c r="D72" s="218">
        <v>336</v>
      </c>
      <c r="E72" s="219">
        <v>1077</v>
      </c>
      <c r="F72" s="217">
        <v>373</v>
      </c>
      <c r="G72" s="219">
        <v>1181</v>
      </c>
      <c r="H72" s="250">
        <v>400</v>
      </c>
      <c r="I72" s="219">
        <v>1288</v>
      </c>
      <c r="J72" s="250">
        <v>434</v>
      </c>
      <c r="K72" s="219">
        <f>$I72-'Año 2012'!$I72</f>
        <v>435</v>
      </c>
      <c r="L72" s="217">
        <f>$J72-'Año 2012'!$J72</f>
        <v>125</v>
      </c>
      <c r="M72" s="248"/>
    </row>
    <row r="73" spans="1:13" ht="17.25" customHeight="1" x14ac:dyDescent="0.2">
      <c r="A73" s="126">
        <v>69</v>
      </c>
      <c r="B73" s="136" t="s">
        <v>282</v>
      </c>
      <c r="C73" s="216">
        <v>1329</v>
      </c>
      <c r="D73" s="218">
        <v>293</v>
      </c>
      <c r="E73" s="219">
        <v>1423</v>
      </c>
      <c r="F73" s="217">
        <v>307</v>
      </c>
      <c r="G73" s="219">
        <v>1498</v>
      </c>
      <c r="H73" s="250">
        <v>324</v>
      </c>
      <c r="I73" s="219">
        <v>1571</v>
      </c>
      <c r="J73" s="250">
        <v>341</v>
      </c>
      <c r="K73" s="219">
        <f>$I73-'Año 2012'!$I73</f>
        <v>333</v>
      </c>
      <c r="L73" s="217">
        <f>$J73-'Año 2012'!$J73</f>
        <v>65</v>
      </c>
      <c r="M73" s="248"/>
    </row>
    <row r="74" spans="1:13" ht="17.25" customHeight="1" x14ac:dyDescent="0.2">
      <c r="A74" s="126">
        <v>70</v>
      </c>
      <c r="B74" s="136" t="s">
        <v>356</v>
      </c>
      <c r="C74" s="216"/>
      <c r="D74" s="218"/>
      <c r="E74" s="219"/>
      <c r="F74" s="217"/>
      <c r="G74" s="219">
        <v>1546</v>
      </c>
      <c r="H74" s="250">
        <v>181</v>
      </c>
      <c r="I74" s="219">
        <v>2688</v>
      </c>
      <c r="J74" s="250">
        <v>363</v>
      </c>
      <c r="K74" s="219">
        <f>$I74-0</f>
        <v>2688</v>
      </c>
      <c r="L74" s="217">
        <f>$J74-0</f>
        <v>363</v>
      </c>
      <c r="M74" s="248"/>
    </row>
    <row r="75" spans="1:13" ht="17.25" customHeight="1" x14ac:dyDescent="0.2">
      <c r="A75" s="126">
        <v>71</v>
      </c>
      <c r="B75" s="136" t="s">
        <v>357</v>
      </c>
      <c r="C75" s="216"/>
      <c r="D75" s="218"/>
      <c r="E75" s="219"/>
      <c r="F75" s="217"/>
      <c r="G75" s="219">
        <v>421</v>
      </c>
      <c r="H75" s="250">
        <v>52</v>
      </c>
      <c r="I75" s="219">
        <v>798</v>
      </c>
      <c r="J75" s="250">
        <v>88</v>
      </c>
      <c r="K75" s="219">
        <f t="shared" ref="K75:K84" si="0">$I75-0</f>
        <v>798</v>
      </c>
      <c r="L75" s="217">
        <f t="shared" ref="L75:L84" si="1">$J75-0</f>
        <v>88</v>
      </c>
      <c r="M75" s="248"/>
    </row>
    <row r="76" spans="1:13" ht="17.25" customHeight="1" x14ac:dyDescent="0.2">
      <c r="A76" s="126">
        <v>72</v>
      </c>
      <c r="B76" s="136" t="s">
        <v>358</v>
      </c>
      <c r="C76" s="216"/>
      <c r="D76" s="218"/>
      <c r="E76" s="219"/>
      <c r="F76" s="217"/>
      <c r="G76" s="219">
        <v>313</v>
      </c>
      <c r="H76" s="250">
        <v>86</v>
      </c>
      <c r="I76" s="219">
        <v>587</v>
      </c>
      <c r="J76" s="250">
        <v>166</v>
      </c>
      <c r="K76" s="219">
        <f t="shared" si="0"/>
        <v>587</v>
      </c>
      <c r="L76" s="217">
        <f t="shared" si="1"/>
        <v>166</v>
      </c>
      <c r="M76" s="248"/>
    </row>
    <row r="77" spans="1:13" ht="17.25" customHeight="1" x14ac:dyDescent="0.2">
      <c r="A77" s="126">
        <v>73</v>
      </c>
      <c r="B77" s="136" t="s">
        <v>359</v>
      </c>
      <c r="C77" s="216"/>
      <c r="D77" s="218"/>
      <c r="E77" s="219"/>
      <c r="F77" s="217"/>
      <c r="G77" s="219">
        <v>26</v>
      </c>
      <c r="H77" s="250">
        <v>6</v>
      </c>
      <c r="I77" s="219">
        <v>42</v>
      </c>
      <c r="J77" s="250">
        <v>7</v>
      </c>
      <c r="K77" s="219">
        <f t="shared" si="0"/>
        <v>42</v>
      </c>
      <c r="L77" s="217">
        <f t="shared" si="1"/>
        <v>7</v>
      </c>
      <c r="M77" s="248"/>
    </row>
    <row r="78" spans="1:13" ht="17.25" customHeight="1" x14ac:dyDescent="0.2">
      <c r="A78" s="126">
        <v>74</v>
      </c>
      <c r="B78" s="136" t="s">
        <v>360</v>
      </c>
      <c r="C78" s="216"/>
      <c r="D78" s="218"/>
      <c r="E78" s="219"/>
      <c r="F78" s="217"/>
      <c r="G78" s="219">
        <v>500</v>
      </c>
      <c r="H78" s="250">
        <v>41</v>
      </c>
      <c r="I78" s="219">
        <v>802</v>
      </c>
      <c r="J78" s="250">
        <v>75</v>
      </c>
      <c r="K78" s="219">
        <f t="shared" si="0"/>
        <v>802</v>
      </c>
      <c r="L78" s="217">
        <f t="shared" si="1"/>
        <v>75</v>
      </c>
      <c r="M78" s="248"/>
    </row>
    <row r="79" spans="1:13" ht="17.25" customHeight="1" x14ac:dyDescent="0.2">
      <c r="A79" s="126">
        <v>75</v>
      </c>
      <c r="B79" s="136" t="s">
        <v>361</v>
      </c>
      <c r="C79" s="216"/>
      <c r="D79" s="218"/>
      <c r="E79" s="219"/>
      <c r="F79" s="217"/>
      <c r="G79" s="219">
        <v>3778</v>
      </c>
      <c r="H79" s="250">
        <v>3456</v>
      </c>
      <c r="I79" s="219">
        <v>6526</v>
      </c>
      <c r="J79" s="250">
        <v>4549</v>
      </c>
      <c r="K79" s="219">
        <f t="shared" si="0"/>
        <v>6526</v>
      </c>
      <c r="L79" s="217">
        <f t="shared" si="1"/>
        <v>4549</v>
      </c>
      <c r="M79" s="248"/>
    </row>
    <row r="80" spans="1:13" ht="17.25" customHeight="1" x14ac:dyDescent="0.2">
      <c r="A80" s="126">
        <v>76</v>
      </c>
      <c r="B80" s="136" t="s">
        <v>362</v>
      </c>
      <c r="C80" s="216"/>
      <c r="D80" s="218"/>
      <c r="E80" s="219"/>
      <c r="F80" s="217"/>
      <c r="G80" s="219">
        <v>40750</v>
      </c>
      <c r="H80" s="250">
        <v>7157</v>
      </c>
      <c r="I80" s="219">
        <v>81276</v>
      </c>
      <c r="J80" s="250">
        <v>13051</v>
      </c>
      <c r="K80" s="219">
        <f t="shared" si="0"/>
        <v>81276</v>
      </c>
      <c r="L80" s="217">
        <f t="shared" si="1"/>
        <v>13051</v>
      </c>
      <c r="M80" s="248"/>
    </row>
    <row r="81" spans="1:16" ht="17.25" customHeight="1" x14ac:dyDescent="0.2">
      <c r="A81" s="126">
        <v>77</v>
      </c>
      <c r="B81" s="136" t="s">
        <v>363</v>
      </c>
      <c r="C81" s="216"/>
      <c r="D81" s="218"/>
      <c r="E81" s="219"/>
      <c r="F81" s="217"/>
      <c r="G81" s="219">
        <v>0</v>
      </c>
      <c r="H81" s="250">
        <v>5</v>
      </c>
      <c r="I81" s="219">
        <v>0</v>
      </c>
      <c r="J81" s="250">
        <v>11</v>
      </c>
      <c r="K81" s="219">
        <f t="shared" si="0"/>
        <v>0</v>
      </c>
      <c r="L81" s="217">
        <f t="shared" si="1"/>
        <v>11</v>
      </c>
      <c r="M81" s="248"/>
    </row>
    <row r="82" spans="1:16" ht="17.25" customHeight="1" x14ac:dyDescent="0.2">
      <c r="A82" s="126">
        <v>78</v>
      </c>
      <c r="B82" s="136" t="s">
        <v>364</v>
      </c>
      <c r="C82" s="216"/>
      <c r="D82" s="218"/>
      <c r="E82" s="219"/>
      <c r="F82" s="217"/>
      <c r="G82" s="219">
        <v>1955</v>
      </c>
      <c r="H82" s="250">
        <v>622</v>
      </c>
      <c r="I82" s="219">
        <v>3365</v>
      </c>
      <c r="J82" s="250">
        <v>929</v>
      </c>
      <c r="K82" s="219">
        <f t="shared" si="0"/>
        <v>3365</v>
      </c>
      <c r="L82" s="217">
        <f t="shared" si="1"/>
        <v>929</v>
      </c>
      <c r="M82" s="248"/>
    </row>
    <row r="83" spans="1:16" ht="17.25" customHeight="1" x14ac:dyDescent="0.2">
      <c r="A83" s="126">
        <v>79</v>
      </c>
      <c r="B83" s="136" t="s">
        <v>365</v>
      </c>
      <c r="C83" s="216"/>
      <c r="D83" s="218"/>
      <c r="E83" s="219"/>
      <c r="F83" s="217"/>
      <c r="G83" s="219">
        <v>509</v>
      </c>
      <c r="H83" s="250">
        <v>47</v>
      </c>
      <c r="I83" s="219">
        <v>1082</v>
      </c>
      <c r="J83" s="250">
        <v>71</v>
      </c>
      <c r="K83" s="219">
        <f t="shared" si="0"/>
        <v>1082</v>
      </c>
      <c r="L83" s="217">
        <f t="shared" si="1"/>
        <v>71</v>
      </c>
      <c r="M83" s="248"/>
    </row>
    <row r="84" spans="1:16" ht="17.25" customHeight="1" x14ac:dyDescent="0.2">
      <c r="A84" s="126">
        <v>80</v>
      </c>
      <c r="B84" s="136" t="s">
        <v>366</v>
      </c>
      <c r="C84" s="216"/>
      <c r="D84" s="218"/>
      <c r="E84" s="219"/>
      <c r="F84" s="217"/>
      <c r="G84" s="219">
        <v>1731</v>
      </c>
      <c r="H84" s="250">
        <v>652</v>
      </c>
      <c r="I84" s="219">
        <v>4241</v>
      </c>
      <c r="J84" s="250">
        <v>1423</v>
      </c>
      <c r="K84" s="219">
        <f t="shared" si="0"/>
        <v>4241</v>
      </c>
      <c r="L84" s="217">
        <f t="shared" si="1"/>
        <v>1423</v>
      </c>
      <c r="M84" s="248"/>
    </row>
    <row r="85" spans="1:16" ht="17.25" customHeight="1" thickBot="1" x14ac:dyDescent="0.25">
      <c r="A85" s="256">
        <v>0</v>
      </c>
      <c r="B85" s="185" t="s">
        <v>160</v>
      </c>
      <c r="C85" s="216"/>
      <c r="D85" s="218"/>
      <c r="E85" s="219"/>
      <c r="F85" s="217"/>
      <c r="G85" s="219"/>
      <c r="H85" s="250"/>
      <c r="I85" s="219"/>
      <c r="J85" s="250"/>
      <c r="K85" s="219">
        <f>$G85-'Año 2012'!$I85</f>
        <v>0</v>
      </c>
      <c r="L85" s="217">
        <f>$H85-'Año 2012'!$J85</f>
        <v>0</v>
      </c>
      <c r="M85" s="248"/>
    </row>
    <row r="86" spans="1:16" ht="13.5" thickBot="1" x14ac:dyDescent="0.25">
      <c r="A86" s="225"/>
      <c r="B86" s="187" t="s">
        <v>62</v>
      </c>
      <c r="C86" s="221">
        <f>SUM(C5:C85)</f>
        <v>16812121</v>
      </c>
      <c r="D86" s="223">
        <f>SUM(D5:D85)</f>
        <v>867355</v>
      </c>
      <c r="E86" s="221">
        <f>SUM(E5:E85)</f>
        <v>17605304</v>
      </c>
      <c r="F86" s="223">
        <f>SUM(F5:F85)</f>
        <v>900799</v>
      </c>
      <c r="G86" s="224">
        <f t="shared" ref="G86:L86" si="2">SUM(G5:G85)</f>
        <v>18406605</v>
      </c>
      <c r="H86" s="224">
        <f t="shared" si="2"/>
        <v>949956</v>
      </c>
      <c r="I86" s="224">
        <f t="shared" si="2"/>
        <v>19135122</v>
      </c>
      <c r="J86" s="252">
        <f t="shared" si="2"/>
        <v>991263</v>
      </c>
      <c r="K86" s="224">
        <f t="shared" si="2"/>
        <v>2959419</v>
      </c>
      <c r="L86" s="222">
        <f t="shared" si="2"/>
        <v>150208</v>
      </c>
      <c r="M86" s="253"/>
    </row>
    <row r="87" spans="1:16" x14ac:dyDescent="0.2">
      <c r="B87" s="123" t="s">
        <v>56</v>
      </c>
    </row>
    <row r="88" spans="1:16" x14ac:dyDescent="0.2">
      <c r="B88" s="120" t="s">
        <v>54</v>
      </c>
    </row>
    <row r="89" spans="1:16" ht="13.5" thickBot="1" x14ac:dyDescent="0.25">
      <c r="B89" s="120" t="s">
        <v>64</v>
      </c>
      <c r="E89" s="190"/>
      <c r="F89" s="190"/>
    </row>
    <row r="90" spans="1:16" ht="27" customHeight="1" thickBot="1" x14ac:dyDescent="0.25">
      <c r="B90" s="254" t="s">
        <v>161</v>
      </c>
      <c r="O90" s="356" t="s">
        <v>67</v>
      </c>
      <c r="P90" s="357"/>
    </row>
    <row r="91" spans="1:16" x14ac:dyDescent="0.2">
      <c r="B91" s="123" t="s">
        <v>165</v>
      </c>
    </row>
    <row r="92" spans="1:16" x14ac:dyDescent="0.2">
      <c r="B92" s="255" t="s">
        <v>222</v>
      </c>
    </row>
    <row r="93" spans="1:16" ht="39.6" customHeight="1" x14ac:dyDescent="0.2">
      <c r="B93" s="384" t="s">
        <v>351</v>
      </c>
      <c r="C93" s="384"/>
      <c r="D93" s="384"/>
      <c r="E93" s="324"/>
      <c r="F93" s="324"/>
    </row>
    <row r="94" spans="1:16" x14ac:dyDescent="0.2">
      <c r="B94" s="123" t="s">
        <v>355</v>
      </c>
    </row>
    <row r="97" spans="1:13" ht="14.25" x14ac:dyDescent="0.2">
      <c r="A97" s="232"/>
      <c r="B97" s="232"/>
      <c r="C97" s="233"/>
      <c r="D97" s="234"/>
      <c r="E97" s="234"/>
      <c r="F97" s="234"/>
      <c r="G97" s="234"/>
      <c r="H97" s="234"/>
      <c r="I97" s="234"/>
      <c r="J97" s="234"/>
      <c r="K97" s="234"/>
      <c r="L97" s="234"/>
      <c r="M97" s="234"/>
    </row>
    <row r="98" spans="1:13" ht="14.25" x14ac:dyDescent="0.2">
      <c r="A98" s="232"/>
      <c r="B98" s="232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1:13" ht="14.25" x14ac:dyDescent="0.2">
      <c r="A99" s="232"/>
      <c r="B99" s="232"/>
      <c r="C99" s="233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1:13" ht="14.25" x14ac:dyDescent="0.2">
      <c r="A100" s="232"/>
      <c r="B100" s="232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3" ht="14.25" x14ac:dyDescent="0.2">
      <c r="A101" s="232"/>
      <c r="B101" s="232"/>
      <c r="C101" s="233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3" ht="14.25" x14ac:dyDescent="0.2">
      <c r="A102" s="232"/>
      <c r="B102" s="232"/>
      <c r="C102" s="233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</row>
    <row r="103" spans="1:13" ht="14.25" x14ac:dyDescent="0.2">
      <c r="A103" s="232"/>
      <c r="B103" s="232"/>
      <c r="C103" s="233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</row>
    <row r="104" spans="1:13" ht="14.25" x14ac:dyDescent="0.2">
      <c r="A104" s="232"/>
      <c r="B104" s="232"/>
      <c r="C104" s="233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ht="14.25" x14ac:dyDescent="0.2">
      <c r="A105" s="232"/>
      <c r="B105" s="232"/>
      <c r="C105" s="233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ht="14.25" x14ac:dyDescent="0.2">
      <c r="A106" s="232"/>
      <c r="B106" s="232"/>
      <c r="C106" s="233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ht="14.25" x14ac:dyDescent="0.2">
      <c r="A107" s="232"/>
      <c r="B107" s="232"/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ht="14.25" x14ac:dyDescent="0.2">
      <c r="A108" s="232"/>
      <c r="B108" s="232"/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ht="14.25" x14ac:dyDescent="0.2">
      <c r="A109" s="232"/>
      <c r="B109" s="232"/>
      <c r="C109" s="233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ht="14.25" x14ac:dyDescent="0.2">
      <c r="A110" s="232"/>
      <c r="B110" s="232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</row>
    <row r="111" spans="1:13" ht="14.25" x14ac:dyDescent="0.2">
      <c r="A111" s="232"/>
      <c r="B111" s="232"/>
      <c r="C111" s="233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</row>
    <row r="112" spans="1:13" ht="14.25" x14ac:dyDescent="0.2">
      <c r="A112" s="232"/>
      <c r="B112" s="232"/>
      <c r="C112" s="233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1:13" ht="14.25" x14ac:dyDescent="0.2">
      <c r="A113" s="232"/>
      <c r="B113" s="232"/>
      <c r="C113" s="233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1:13" ht="14.25" x14ac:dyDescent="0.2">
      <c r="A114" s="232"/>
      <c r="B114" s="232"/>
      <c r="C114" s="233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</row>
    <row r="115" spans="1:13" ht="14.25" x14ac:dyDescent="0.2">
      <c r="A115" s="232"/>
      <c r="B115" s="232"/>
      <c r="C115" s="233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</row>
    <row r="116" spans="1:13" ht="14.25" x14ac:dyDescent="0.2">
      <c r="A116" s="232"/>
      <c r="B116" s="232"/>
      <c r="C116" s="233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</row>
    <row r="117" spans="1:13" ht="14.25" x14ac:dyDescent="0.2">
      <c r="A117" s="232"/>
      <c r="B117" s="232"/>
      <c r="C117" s="233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</row>
    <row r="118" spans="1:13" ht="14.25" x14ac:dyDescent="0.2">
      <c r="A118" s="232"/>
      <c r="B118" s="232"/>
      <c r="C118" s="233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</row>
    <row r="119" spans="1:13" ht="14.25" x14ac:dyDescent="0.2">
      <c r="A119" s="232"/>
      <c r="B119" s="232"/>
      <c r="C119" s="233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</row>
    <row r="120" spans="1:13" ht="14.25" x14ac:dyDescent="0.2">
      <c r="A120" s="232"/>
      <c r="B120" s="232"/>
      <c r="C120" s="233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</row>
    <row r="121" spans="1:13" ht="14.25" x14ac:dyDescent="0.2">
      <c r="A121" s="232"/>
      <c r="B121" s="232"/>
      <c r="C121" s="233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</row>
    <row r="122" spans="1:13" ht="14.25" x14ac:dyDescent="0.2">
      <c r="A122" s="232"/>
      <c r="B122" s="232"/>
      <c r="C122" s="233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</row>
    <row r="123" spans="1:13" ht="14.25" x14ac:dyDescent="0.2">
      <c r="A123" s="232"/>
      <c r="B123" s="232"/>
      <c r="C123" s="233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</row>
    <row r="124" spans="1:13" ht="14.25" x14ac:dyDescent="0.2">
      <c r="A124" s="232"/>
      <c r="B124" s="232"/>
      <c r="C124" s="233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</row>
    <row r="125" spans="1:13" ht="14.25" x14ac:dyDescent="0.2">
      <c r="A125" s="232"/>
      <c r="B125" s="232"/>
      <c r="C125" s="233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</row>
    <row r="126" spans="1:13" ht="14.25" x14ac:dyDescent="0.2">
      <c r="A126" s="232"/>
      <c r="B126" s="232"/>
      <c r="C126" s="233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</row>
    <row r="127" spans="1:13" ht="14.25" x14ac:dyDescent="0.2">
      <c r="A127" s="232"/>
      <c r="B127" s="232"/>
      <c r="C127" s="233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</row>
    <row r="128" spans="1:13" x14ac:dyDescent="0.2">
      <c r="A128" s="119"/>
      <c r="B128" s="119"/>
      <c r="C128" s="119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</row>
    <row r="129" spans="1:13" x14ac:dyDescent="0.2">
      <c r="A129" s="119"/>
      <c r="B129" s="119"/>
      <c r="C129" s="119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</row>
    <row r="130" spans="1:13" x14ac:dyDescent="0.2">
      <c r="A130" s="119"/>
      <c r="B130" s="119"/>
      <c r="C130" s="119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</row>
  </sheetData>
  <mergeCells count="14">
    <mergeCell ref="A1:D1"/>
    <mergeCell ref="A2:A4"/>
    <mergeCell ref="B2:B4"/>
    <mergeCell ref="C2:D2"/>
    <mergeCell ref="E2:F2"/>
    <mergeCell ref="O90:P90"/>
    <mergeCell ref="B93:D93"/>
    <mergeCell ref="I2:J2"/>
    <mergeCell ref="K2:L2"/>
    <mergeCell ref="K3:K4"/>
    <mergeCell ref="L3:L4"/>
    <mergeCell ref="O5:P5"/>
    <mergeCell ref="P16:Q16"/>
    <mergeCell ref="G2:H2"/>
  </mergeCells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showGridLines="0" tabSelected="1" zoomScale="75" zoomScaleNormal="75" workbookViewId="0">
      <pane xSplit="2" ySplit="4" topLeftCell="C5" activePane="bottomRight" state="frozen"/>
      <selection activeCell="B21" sqref="B21"/>
      <selection pane="topRight" activeCell="B21" sqref="B21"/>
      <selection pane="bottomLeft" activeCell="B21" sqref="B21"/>
      <selection pane="bottomRight" sqref="A1:D1"/>
    </sheetView>
  </sheetViews>
  <sheetFormatPr baseColWidth="10" defaultColWidth="11.42578125" defaultRowHeight="12.75" x14ac:dyDescent="0.2"/>
  <cols>
    <col min="1" max="1" width="3.140625" style="123" customWidth="1"/>
    <col min="2" max="2" width="67.5703125" style="123" customWidth="1"/>
    <col min="3" max="3" width="14" style="123" customWidth="1"/>
    <col min="4" max="4" width="13.85546875" style="123" customWidth="1"/>
    <col min="5" max="5" width="14.5703125" style="123" customWidth="1"/>
    <col min="6" max="6" width="15.140625" style="123" customWidth="1"/>
    <col min="7" max="7" width="15.28515625" style="123" customWidth="1"/>
    <col min="8" max="8" width="12.28515625" style="123" customWidth="1"/>
    <col min="9" max="9" width="13.42578125" style="123" customWidth="1"/>
    <col min="10" max="10" width="14.85546875" style="123" customWidth="1"/>
    <col min="11" max="11" width="10.5703125" style="123" customWidth="1"/>
    <col min="12" max="13" width="10.140625" style="123" customWidth="1"/>
    <col min="14" max="16384" width="11.42578125" style="123"/>
  </cols>
  <sheetData>
    <row r="1" spans="1:19" ht="15.75" thickBot="1" x14ac:dyDescent="0.25">
      <c r="A1" s="379" t="s">
        <v>183</v>
      </c>
      <c r="B1" s="379"/>
      <c r="C1" s="379"/>
      <c r="D1" s="379"/>
      <c r="E1" s="235"/>
      <c r="F1" s="235"/>
      <c r="G1" s="235"/>
      <c r="H1" s="235"/>
      <c r="I1" s="235"/>
      <c r="J1" s="235"/>
      <c r="K1" s="235"/>
      <c r="L1" s="235"/>
      <c r="M1" s="235"/>
    </row>
    <row r="2" spans="1:19" ht="30" customHeight="1" thickBot="1" x14ac:dyDescent="0.25">
      <c r="A2" s="371"/>
      <c r="B2" s="365" t="s">
        <v>0</v>
      </c>
      <c r="C2" s="375" t="s">
        <v>371</v>
      </c>
      <c r="D2" s="374"/>
      <c r="E2" s="375" t="s">
        <v>372</v>
      </c>
      <c r="F2" s="374"/>
      <c r="G2" s="375" t="s">
        <v>373</v>
      </c>
      <c r="H2" s="374"/>
      <c r="I2" s="375" t="s">
        <v>374</v>
      </c>
      <c r="J2" s="374"/>
      <c r="K2" s="375" t="s">
        <v>395</v>
      </c>
      <c r="L2" s="374"/>
      <c r="M2" s="236"/>
    </row>
    <row r="3" spans="1:19" ht="13.5" thickBot="1" x14ac:dyDescent="0.25">
      <c r="A3" s="372"/>
      <c r="B3" s="366"/>
      <c r="C3" s="101" t="s">
        <v>54</v>
      </c>
      <c r="D3" s="237" t="s">
        <v>55</v>
      </c>
      <c r="E3" s="101" t="s">
        <v>54</v>
      </c>
      <c r="F3" s="174" t="s">
        <v>55</v>
      </c>
      <c r="G3" s="101" t="s">
        <v>54</v>
      </c>
      <c r="H3" s="124" t="s">
        <v>55</v>
      </c>
      <c r="I3" s="101" t="s">
        <v>54</v>
      </c>
      <c r="J3" s="124" t="s">
        <v>55</v>
      </c>
      <c r="K3" s="382" t="s">
        <v>54</v>
      </c>
      <c r="L3" s="383" t="s">
        <v>55</v>
      </c>
      <c r="M3" s="238"/>
      <c r="S3" s="192"/>
    </row>
    <row r="4" spans="1:19" ht="14.25" customHeight="1" thickBot="1" x14ac:dyDescent="0.25">
      <c r="A4" s="373"/>
      <c r="B4" s="367"/>
      <c r="C4" s="103">
        <v>41728</v>
      </c>
      <c r="D4" s="175">
        <v>41729</v>
      </c>
      <c r="E4" s="103">
        <v>41820</v>
      </c>
      <c r="F4" s="239">
        <v>41820</v>
      </c>
      <c r="G4" s="103"/>
      <c r="H4" s="239"/>
      <c r="I4" s="103"/>
      <c r="J4" s="239"/>
      <c r="K4" s="382"/>
      <c r="L4" s="383"/>
      <c r="M4" s="238"/>
    </row>
    <row r="5" spans="1:19" ht="13.5" thickBot="1" x14ac:dyDescent="0.25">
      <c r="A5" s="126">
        <v>1</v>
      </c>
      <c r="B5" s="176" t="s">
        <v>1</v>
      </c>
      <c r="C5" s="200">
        <v>31247</v>
      </c>
      <c r="D5" s="346">
        <v>2798</v>
      </c>
      <c r="E5" s="240">
        <v>32300</v>
      </c>
      <c r="F5" s="241">
        <v>2955</v>
      </c>
      <c r="G5" s="240"/>
      <c r="H5" s="242"/>
      <c r="I5" s="240"/>
      <c r="J5" s="242"/>
      <c r="K5" s="240">
        <f>$E5-'Año 2013'!$I5</f>
        <v>2014</v>
      </c>
      <c r="L5" s="241">
        <f>$F5-'Año 2013'!$J5</f>
        <v>246</v>
      </c>
      <c r="M5" s="243"/>
      <c r="O5" s="356" t="s">
        <v>67</v>
      </c>
      <c r="P5" s="357"/>
    </row>
    <row r="6" spans="1:19" x14ac:dyDescent="0.2">
      <c r="A6" s="126">
        <v>2</v>
      </c>
      <c r="B6" s="136" t="s">
        <v>2</v>
      </c>
      <c r="C6" s="204">
        <v>61865</v>
      </c>
      <c r="D6" s="244">
        <v>3238</v>
      </c>
      <c r="E6" s="204">
        <v>63450</v>
      </c>
      <c r="F6" s="202">
        <v>3367</v>
      </c>
      <c r="G6" s="204"/>
      <c r="H6" s="244"/>
      <c r="I6" s="204"/>
      <c r="J6" s="244"/>
      <c r="K6" s="204">
        <f>$E6-'Año 2013'!$I6</f>
        <v>3272</v>
      </c>
      <c r="L6" s="202">
        <f>$F6-'Año 2013'!$J6</f>
        <v>227</v>
      </c>
      <c r="M6" s="243"/>
    </row>
    <row r="7" spans="1:19" x14ac:dyDescent="0.2">
      <c r="A7" s="126">
        <v>3</v>
      </c>
      <c r="B7" s="136" t="s">
        <v>3</v>
      </c>
      <c r="C7" s="201">
        <v>1709632</v>
      </c>
      <c r="D7" s="203">
        <v>11753</v>
      </c>
      <c r="E7" s="204">
        <v>1892485</v>
      </c>
      <c r="F7" s="202">
        <v>12434</v>
      </c>
      <c r="G7" s="204"/>
      <c r="H7" s="244"/>
      <c r="I7" s="204"/>
      <c r="J7" s="244"/>
      <c r="K7" s="204">
        <f>$E7-'Año 2013'!$I7</f>
        <v>332208</v>
      </c>
      <c r="L7" s="202">
        <f>$F7-'Año 2013'!$J7</f>
        <v>1062</v>
      </c>
      <c r="M7" s="243"/>
    </row>
    <row r="8" spans="1:19" x14ac:dyDescent="0.2">
      <c r="A8" s="126">
        <v>4</v>
      </c>
      <c r="B8" s="136" t="s">
        <v>4</v>
      </c>
      <c r="C8" s="201">
        <v>123801</v>
      </c>
      <c r="D8" s="203">
        <v>7036</v>
      </c>
      <c r="E8" s="204">
        <v>127875</v>
      </c>
      <c r="F8" s="202">
        <v>7290</v>
      </c>
      <c r="G8" s="204"/>
      <c r="H8" s="244"/>
      <c r="I8" s="204"/>
      <c r="J8" s="244"/>
      <c r="K8" s="204">
        <f>$E8-'Año 2013'!$I8</f>
        <v>8319</v>
      </c>
      <c r="L8" s="202">
        <f>$F8-'Año 2013'!$J8</f>
        <v>530</v>
      </c>
      <c r="M8" s="243"/>
    </row>
    <row r="9" spans="1:19" x14ac:dyDescent="0.2">
      <c r="A9" s="126">
        <v>5</v>
      </c>
      <c r="B9" s="136" t="s">
        <v>5</v>
      </c>
      <c r="C9" s="201">
        <v>679403</v>
      </c>
      <c r="D9" s="203">
        <v>8675</v>
      </c>
      <c r="E9" s="204">
        <v>702980</v>
      </c>
      <c r="F9" s="202">
        <v>9019</v>
      </c>
      <c r="G9" s="204"/>
      <c r="H9" s="244"/>
      <c r="I9" s="204"/>
      <c r="J9" s="244"/>
      <c r="K9" s="204">
        <f>$E9-'Año 2013'!$I9</f>
        <v>45553</v>
      </c>
      <c r="L9" s="202">
        <f>$F9-'Año 2013'!$J9</f>
        <v>650</v>
      </c>
      <c r="M9" s="243"/>
    </row>
    <row r="10" spans="1:19" x14ac:dyDescent="0.2">
      <c r="A10" s="126">
        <v>6</v>
      </c>
      <c r="B10" s="136" t="s">
        <v>6</v>
      </c>
      <c r="C10" s="201">
        <v>8695</v>
      </c>
      <c r="D10" s="203">
        <v>6121</v>
      </c>
      <c r="E10" s="204">
        <v>8909</v>
      </c>
      <c r="F10" s="202">
        <v>6331</v>
      </c>
      <c r="G10" s="204"/>
      <c r="H10" s="244"/>
      <c r="I10" s="204"/>
      <c r="J10" s="244"/>
      <c r="K10" s="204">
        <f>$E10-'Año 2013'!$I10</f>
        <v>431</v>
      </c>
      <c r="L10" s="202">
        <f>$F10-'Año 2013'!$J10</f>
        <v>336</v>
      </c>
      <c r="M10" s="243"/>
    </row>
    <row r="11" spans="1:19" x14ac:dyDescent="0.2">
      <c r="A11" s="126">
        <v>7</v>
      </c>
      <c r="B11" s="136" t="s">
        <v>7</v>
      </c>
      <c r="C11" s="201">
        <v>969846</v>
      </c>
      <c r="D11" s="203">
        <v>84825</v>
      </c>
      <c r="E11" s="204">
        <v>997617</v>
      </c>
      <c r="F11" s="202">
        <v>92199</v>
      </c>
      <c r="G11" s="204"/>
      <c r="H11" s="244"/>
      <c r="I11" s="204"/>
      <c r="J11" s="244"/>
      <c r="K11" s="204">
        <f>$E11-'Año 2013'!$I11</f>
        <v>52878</v>
      </c>
      <c r="L11" s="202">
        <f>$F11-'Año 2013'!$J11</f>
        <v>9616</v>
      </c>
      <c r="M11" s="243"/>
    </row>
    <row r="12" spans="1:19" x14ac:dyDescent="0.2">
      <c r="A12" s="126">
        <v>8</v>
      </c>
      <c r="B12" s="136" t="s">
        <v>8</v>
      </c>
      <c r="C12" s="201">
        <v>88723</v>
      </c>
      <c r="D12" s="203">
        <v>19866</v>
      </c>
      <c r="E12" s="204">
        <v>91496</v>
      </c>
      <c r="F12" s="202">
        <v>20897</v>
      </c>
      <c r="G12" s="204"/>
      <c r="H12" s="244"/>
      <c r="I12" s="204"/>
      <c r="J12" s="244"/>
      <c r="K12" s="204">
        <f>$E12-'Año 2013'!$I12</f>
        <v>5453</v>
      </c>
      <c r="L12" s="202">
        <f>$F12-'Año 2013'!$J12</f>
        <v>1696</v>
      </c>
      <c r="M12" s="243"/>
    </row>
    <row r="13" spans="1:19" x14ac:dyDescent="0.2">
      <c r="A13" s="126">
        <v>9</v>
      </c>
      <c r="B13" s="136" t="s">
        <v>9</v>
      </c>
      <c r="C13" s="201">
        <v>7265</v>
      </c>
      <c r="D13" s="203">
        <v>273</v>
      </c>
      <c r="E13" s="204">
        <v>7465</v>
      </c>
      <c r="F13" s="202">
        <v>286</v>
      </c>
      <c r="G13" s="204"/>
      <c r="H13" s="244"/>
      <c r="I13" s="204"/>
      <c r="J13" s="244"/>
      <c r="K13" s="204">
        <f>$E13-'Año 2013'!$I13</f>
        <v>437</v>
      </c>
      <c r="L13" s="202">
        <f>$F13-'Año 2013'!$J13</f>
        <v>22</v>
      </c>
      <c r="M13" s="243"/>
    </row>
    <row r="14" spans="1:19" x14ac:dyDescent="0.2">
      <c r="A14" s="126">
        <v>10</v>
      </c>
      <c r="B14" s="136" t="s">
        <v>10</v>
      </c>
      <c r="C14" s="201">
        <v>5354</v>
      </c>
      <c r="D14" s="203">
        <v>1370</v>
      </c>
      <c r="E14" s="204">
        <v>5532</v>
      </c>
      <c r="F14" s="202">
        <v>1412</v>
      </c>
      <c r="G14" s="204"/>
      <c r="H14" s="244"/>
      <c r="I14" s="204"/>
      <c r="J14" s="244"/>
      <c r="K14" s="204">
        <f>$E14-'Año 2013'!$I14</f>
        <v>310</v>
      </c>
      <c r="L14" s="202">
        <f>$F14-'Año 2013'!$J14</f>
        <v>90</v>
      </c>
      <c r="M14" s="243"/>
    </row>
    <row r="15" spans="1:19" x14ac:dyDescent="0.2">
      <c r="A15" s="126">
        <v>11</v>
      </c>
      <c r="B15" s="136" t="s">
        <v>11</v>
      </c>
      <c r="C15" s="201">
        <v>477731</v>
      </c>
      <c r="D15" s="203">
        <v>17221</v>
      </c>
      <c r="E15" s="204">
        <v>492036</v>
      </c>
      <c r="F15" s="202">
        <v>17786</v>
      </c>
      <c r="G15" s="204"/>
      <c r="H15" s="244"/>
      <c r="I15" s="204"/>
      <c r="J15" s="244"/>
      <c r="K15" s="204">
        <f>$E15-'Año 2013'!$I15</f>
        <v>28741</v>
      </c>
      <c r="L15" s="202">
        <f>$F15-'Año 2013'!$J15</f>
        <v>1162</v>
      </c>
      <c r="M15" s="243"/>
    </row>
    <row r="16" spans="1:19" ht="15" x14ac:dyDescent="0.2">
      <c r="A16" s="126">
        <v>12</v>
      </c>
      <c r="B16" s="136" t="s">
        <v>12</v>
      </c>
      <c r="C16" s="201">
        <v>18863</v>
      </c>
      <c r="D16" s="203">
        <v>1444</v>
      </c>
      <c r="E16" s="204">
        <v>19556</v>
      </c>
      <c r="F16" s="202">
        <v>1478</v>
      </c>
      <c r="G16" s="204"/>
      <c r="H16" s="244"/>
      <c r="I16" s="204"/>
      <c r="J16" s="244"/>
      <c r="K16" s="204">
        <f>$E16-'Año 2013'!$I16</f>
        <v>1327</v>
      </c>
      <c r="L16" s="202">
        <f>$F16-'Año 2013'!$J16</f>
        <v>80</v>
      </c>
      <c r="M16" s="243"/>
      <c r="P16" s="355"/>
      <c r="Q16" s="355"/>
    </row>
    <row r="17" spans="1:13" x14ac:dyDescent="0.2">
      <c r="A17" s="126">
        <v>13</v>
      </c>
      <c r="B17" s="136" t="s">
        <v>13</v>
      </c>
      <c r="C17" s="201">
        <v>3341</v>
      </c>
      <c r="D17" s="203">
        <v>367</v>
      </c>
      <c r="E17" s="204">
        <v>3463</v>
      </c>
      <c r="F17" s="202">
        <v>391</v>
      </c>
      <c r="G17" s="204"/>
      <c r="H17" s="244"/>
      <c r="I17" s="204"/>
      <c r="J17" s="244"/>
      <c r="K17" s="204">
        <f>$E17-'Año 2013'!$I17</f>
        <v>237</v>
      </c>
      <c r="L17" s="202">
        <f>$F17-'Año 2013'!$J17</f>
        <v>35</v>
      </c>
      <c r="M17" s="243"/>
    </row>
    <row r="18" spans="1:13" x14ac:dyDescent="0.2">
      <c r="A18" s="126">
        <v>14</v>
      </c>
      <c r="B18" s="136" t="s">
        <v>14</v>
      </c>
      <c r="C18" s="201">
        <v>9482</v>
      </c>
      <c r="D18" s="203">
        <v>1068</v>
      </c>
      <c r="E18" s="204">
        <v>9759</v>
      </c>
      <c r="F18" s="202">
        <v>1114</v>
      </c>
      <c r="G18" s="204"/>
      <c r="H18" s="244"/>
      <c r="I18" s="204"/>
      <c r="J18" s="244"/>
      <c r="K18" s="204">
        <f>$E18-'Año 2013'!$I18</f>
        <v>528</v>
      </c>
      <c r="L18" s="202">
        <f>$F18-'Año 2013'!$J18</f>
        <v>77</v>
      </c>
      <c r="M18" s="243"/>
    </row>
    <row r="19" spans="1:13" x14ac:dyDescent="0.2">
      <c r="A19" s="126">
        <v>15</v>
      </c>
      <c r="B19" s="136" t="s">
        <v>15</v>
      </c>
      <c r="C19" s="201">
        <v>22852</v>
      </c>
      <c r="D19" s="203">
        <v>2124</v>
      </c>
      <c r="E19" s="204">
        <v>23443</v>
      </c>
      <c r="F19" s="202">
        <v>2224</v>
      </c>
      <c r="G19" s="204"/>
      <c r="H19" s="244"/>
      <c r="I19" s="204"/>
      <c r="J19" s="244"/>
      <c r="K19" s="204">
        <f>$E19-'Año 2013'!$I19</f>
        <v>1182</v>
      </c>
      <c r="L19" s="202">
        <f>$F19-'Año 2013'!$J19</f>
        <v>159</v>
      </c>
      <c r="M19" s="243"/>
    </row>
    <row r="20" spans="1:13" x14ac:dyDescent="0.2">
      <c r="A20" s="126">
        <v>16</v>
      </c>
      <c r="B20" s="136" t="s">
        <v>16</v>
      </c>
      <c r="C20" s="201">
        <v>14222</v>
      </c>
      <c r="D20" s="203">
        <v>2322</v>
      </c>
      <c r="E20" s="204">
        <v>14581</v>
      </c>
      <c r="F20" s="202">
        <v>2428</v>
      </c>
      <c r="G20" s="204"/>
      <c r="H20" s="244"/>
      <c r="I20" s="204"/>
      <c r="J20" s="244"/>
      <c r="K20" s="204">
        <f>$E20-'Año 2013'!$I20</f>
        <v>655</v>
      </c>
      <c r="L20" s="202">
        <f>$F20-'Año 2013'!$J20</f>
        <v>187</v>
      </c>
      <c r="M20" s="243"/>
    </row>
    <row r="21" spans="1:13" x14ac:dyDescent="0.2">
      <c r="A21" s="126">
        <v>17</v>
      </c>
      <c r="B21" s="136" t="s">
        <v>17</v>
      </c>
      <c r="C21" s="201">
        <v>14217</v>
      </c>
      <c r="D21" s="203">
        <v>2464</v>
      </c>
      <c r="E21" s="204">
        <v>14728</v>
      </c>
      <c r="F21" s="202">
        <v>2640</v>
      </c>
      <c r="G21" s="204"/>
      <c r="H21" s="244"/>
      <c r="I21" s="204"/>
      <c r="J21" s="244"/>
      <c r="K21" s="204">
        <f>$E21-'Año 2013'!$I21</f>
        <v>985</v>
      </c>
      <c r="L21" s="202">
        <f>$F21-'Año 2013'!$J21</f>
        <v>275</v>
      </c>
      <c r="M21" s="243"/>
    </row>
    <row r="22" spans="1:13" x14ac:dyDescent="0.2">
      <c r="A22" s="126">
        <v>18</v>
      </c>
      <c r="B22" s="136" t="s">
        <v>18</v>
      </c>
      <c r="C22" s="201">
        <v>32294</v>
      </c>
      <c r="D22" s="203">
        <v>5695</v>
      </c>
      <c r="E22" s="204">
        <v>45258</v>
      </c>
      <c r="F22" s="202">
        <v>6178</v>
      </c>
      <c r="G22" s="204"/>
      <c r="H22" s="244"/>
      <c r="I22" s="204"/>
      <c r="J22" s="244"/>
      <c r="K22" s="204">
        <f>$E22-'Año 2013'!$I22</f>
        <v>45258</v>
      </c>
      <c r="L22" s="202">
        <f>$F22-'Año 2013'!$J22</f>
        <v>785</v>
      </c>
      <c r="M22" s="243"/>
    </row>
    <row r="23" spans="1:13" x14ac:dyDescent="0.2">
      <c r="A23" s="126">
        <v>19</v>
      </c>
      <c r="B23" s="136" t="s">
        <v>19</v>
      </c>
      <c r="C23" s="201">
        <v>2767253</v>
      </c>
      <c r="D23" s="203">
        <v>91578</v>
      </c>
      <c r="E23" s="204">
        <v>2842797</v>
      </c>
      <c r="F23" s="202">
        <v>93462</v>
      </c>
      <c r="G23" s="204"/>
      <c r="H23" s="244"/>
      <c r="I23" s="204"/>
      <c r="J23" s="244"/>
      <c r="K23" s="204">
        <f>$E23-'Año 2013'!$I23</f>
        <v>106938</v>
      </c>
      <c r="L23" s="202">
        <f>$F23-'Año 2013'!$J23</f>
        <v>2997</v>
      </c>
      <c r="M23" s="243"/>
    </row>
    <row r="24" spans="1:13" x14ac:dyDescent="0.2">
      <c r="A24" s="126">
        <v>20</v>
      </c>
      <c r="B24" s="136" t="s">
        <v>20</v>
      </c>
      <c r="C24" s="201">
        <v>204553</v>
      </c>
      <c r="D24" s="203">
        <v>812</v>
      </c>
      <c r="E24" s="204">
        <v>210867</v>
      </c>
      <c r="F24" s="202">
        <v>842</v>
      </c>
      <c r="G24" s="204"/>
      <c r="H24" s="244"/>
      <c r="I24" s="204"/>
      <c r="J24" s="244"/>
      <c r="K24" s="204">
        <f>$E24-'Año 2013'!$I24</f>
        <v>9895</v>
      </c>
      <c r="L24" s="202">
        <f>$F24-'Año 2013'!$J24</f>
        <v>44</v>
      </c>
      <c r="M24" s="243"/>
    </row>
    <row r="25" spans="1:13" x14ac:dyDescent="0.2">
      <c r="A25" s="126">
        <v>21</v>
      </c>
      <c r="B25" s="136" t="s">
        <v>21</v>
      </c>
      <c r="C25" s="201">
        <v>2411521</v>
      </c>
      <c r="D25" s="203">
        <v>181328</v>
      </c>
      <c r="E25" s="204">
        <v>2453117</v>
      </c>
      <c r="F25" s="202">
        <v>193617</v>
      </c>
      <c r="G25" s="204"/>
      <c r="H25" s="244"/>
      <c r="I25" s="204"/>
      <c r="J25" s="244"/>
      <c r="K25" s="204">
        <f>$E25-'Año 2013'!$I25</f>
        <v>75489</v>
      </c>
      <c r="L25" s="202">
        <f>$F25-'Año 2013'!$J25</f>
        <v>15983</v>
      </c>
      <c r="M25" s="243"/>
    </row>
    <row r="26" spans="1:13" x14ac:dyDescent="0.2">
      <c r="A26" s="126">
        <v>22</v>
      </c>
      <c r="B26" s="136" t="s">
        <v>22</v>
      </c>
      <c r="C26" s="201">
        <v>7970</v>
      </c>
      <c r="D26" s="203">
        <v>1777</v>
      </c>
      <c r="E26" s="204">
        <v>8571</v>
      </c>
      <c r="F26" s="202">
        <v>1901</v>
      </c>
      <c r="G26" s="204"/>
      <c r="H26" s="244"/>
      <c r="I26" s="204"/>
      <c r="J26" s="244"/>
      <c r="K26" s="204">
        <f>$E26-'Año 2013'!$I26</f>
        <v>1161</v>
      </c>
      <c r="L26" s="202">
        <f>$F26-'Año 2013'!$J26</f>
        <v>170</v>
      </c>
      <c r="M26" s="243"/>
    </row>
    <row r="27" spans="1:13" x14ac:dyDescent="0.2">
      <c r="A27" s="126">
        <v>23</v>
      </c>
      <c r="B27" s="136" t="s">
        <v>23</v>
      </c>
      <c r="C27" s="201">
        <v>763171</v>
      </c>
      <c r="D27" s="203">
        <v>105047</v>
      </c>
      <c r="E27" s="204">
        <v>797921</v>
      </c>
      <c r="F27" s="202">
        <v>110928</v>
      </c>
      <c r="G27" s="204"/>
      <c r="H27" s="244"/>
      <c r="I27" s="204"/>
      <c r="J27" s="244"/>
      <c r="K27" s="204">
        <f>$E27-'Año 2013'!$I27</f>
        <v>58966</v>
      </c>
      <c r="L27" s="202">
        <f>$F27-'Año 2013'!$J27</f>
        <v>9334</v>
      </c>
      <c r="M27" s="243"/>
    </row>
    <row r="28" spans="1:13" x14ac:dyDescent="0.2">
      <c r="A28" s="126">
        <v>24</v>
      </c>
      <c r="B28" s="136" t="s">
        <v>24</v>
      </c>
      <c r="C28" s="201">
        <v>177048</v>
      </c>
      <c r="D28" s="203">
        <v>5086</v>
      </c>
      <c r="E28" s="204">
        <v>181375</v>
      </c>
      <c r="F28" s="202">
        <v>5205</v>
      </c>
      <c r="G28" s="204"/>
      <c r="H28" s="244"/>
      <c r="I28" s="204"/>
      <c r="J28" s="244"/>
      <c r="K28" s="204">
        <f>$E28-'Año 2013'!$I28</f>
        <v>9374</v>
      </c>
      <c r="L28" s="245">
        <f>$F28-'Año 2013'!$J28</f>
        <v>302</v>
      </c>
      <c r="M28" s="246"/>
    </row>
    <row r="29" spans="1:13" x14ac:dyDescent="0.2">
      <c r="A29" s="126">
        <v>25</v>
      </c>
      <c r="B29" s="136" t="s">
        <v>25</v>
      </c>
      <c r="C29" s="201">
        <v>41018</v>
      </c>
      <c r="D29" s="203">
        <v>4565</v>
      </c>
      <c r="E29" s="204">
        <v>42497</v>
      </c>
      <c r="F29" s="202">
        <v>4767</v>
      </c>
      <c r="G29" s="204"/>
      <c r="H29" s="244"/>
      <c r="I29" s="204"/>
      <c r="J29" s="244"/>
      <c r="K29" s="204">
        <f>$E29-'Año 2013'!$I29</f>
        <v>2934</v>
      </c>
      <c r="L29" s="202">
        <f>$F29-'Año 2013'!$J29</f>
        <v>360</v>
      </c>
      <c r="M29" s="243"/>
    </row>
    <row r="30" spans="1:13" ht="25.5" x14ac:dyDescent="0.2">
      <c r="A30" s="126">
        <v>26</v>
      </c>
      <c r="B30" s="136" t="s">
        <v>172</v>
      </c>
      <c r="C30" s="210">
        <v>156035</v>
      </c>
      <c r="D30" s="112">
        <v>12450</v>
      </c>
      <c r="E30" s="204">
        <v>161841</v>
      </c>
      <c r="F30" s="113">
        <v>12996</v>
      </c>
      <c r="G30" s="111"/>
      <c r="H30" s="247"/>
      <c r="I30" s="111"/>
      <c r="J30" s="247"/>
      <c r="K30" s="111">
        <f>$E30-'Año 2013'!$I30</f>
        <v>10909</v>
      </c>
      <c r="L30" s="202">
        <f>$F30-'Año 2013'!$J30</f>
        <v>979</v>
      </c>
      <c r="M30" s="248"/>
    </row>
    <row r="31" spans="1:13" x14ac:dyDescent="0.2">
      <c r="A31" s="126">
        <v>27</v>
      </c>
      <c r="B31" s="136" t="s">
        <v>27</v>
      </c>
      <c r="C31" s="201">
        <v>106434</v>
      </c>
      <c r="D31" s="203">
        <v>1111</v>
      </c>
      <c r="E31" s="111">
        <v>109670</v>
      </c>
      <c r="F31" s="202">
        <v>1156</v>
      </c>
      <c r="G31" s="204"/>
      <c r="H31" s="244"/>
      <c r="I31" s="204"/>
      <c r="J31" s="244"/>
      <c r="K31" s="204">
        <f>$E31-'Año 2013'!$I31</f>
        <v>6577</v>
      </c>
      <c r="L31" s="202">
        <f>$F31-'Año 2013'!$J31</f>
        <v>82</v>
      </c>
      <c r="M31" s="243"/>
    </row>
    <row r="32" spans="1:13" x14ac:dyDescent="0.2">
      <c r="A32" s="126">
        <v>28</v>
      </c>
      <c r="B32" s="136" t="s">
        <v>28</v>
      </c>
      <c r="C32" s="201">
        <v>29751</v>
      </c>
      <c r="D32" s="203">
        <v>4280</v>
      </c>
      <c r="E32" s="204">
        <v>30765</v>
      </c>
      <c r="F32" s="202">
        <v>4499</v>
      </c>
      <c r="G32" s="204"/>
      <c r="H32" s="244"/>
      <c r="I32" s="204"/>
      <c r="J32" s="244"/>
      <c r="K32" s="204">
        <f>$E32-'Año 2013'!$I32</f>
        <v>1896</v>
      </c>
      <c r="L32" s="202">
        <f>$F32-'Año 2013'!$J32</f>
        <v>324</v>
      </c>
      <c r="M32" s="243"/>
    </row>
    <row r="33" spans="1:13" x14ac:dyDescent="0.2">
      <c r="A33" s="126">
        <v>29</v>
      </c>
      <c r="B33" s="136" t="s">
        <v>29</v>
      </c>
      <c r="C33" s="201">
        <v>1015580</v>
      </c>
      <c r="D33" s="203">
        <v>10109</v>
      </c>
      <c r="E33" s="204">
        <v>1055433</v>
      </c>
      <c r="F33" s="202">
        <v>11040</v>
      </c>
      <c r="G33" s="204"/>
      <c r="H33" s="244"/>
      <c r="I33" s="204"/>
      <c r="J33" s="244"/>
      <c r="K33" s="204">
        <f>$E33-'Año 2013'!$I33</f>
        <v>78005</v>
      </c>
      <c r="L33" s="202">
        <f>$F33-'Año 2013'!$J33</f>
        <v>1468</v>
      </c>
      <c r="M33" s="243"/>
    </row>
    <row r="34" spans="1:13" x14ac:dyDescent="0.2">
      <c r="A34" s="126">
        <v>30</v>
      </c>
      <c r="B34" s="136" t="s">
        <v>30</v>
      </c>
      <c r="C34" s="201">
        <v>72172</v>
      </c>
      <c r="D34" s="203">
        <v>3946</v>
      </c>
      <c r="E34" s="204">
        <v>74382</v>
      </c>
      <c r="F34" s="202">
        <v>4137</v>
      </c>
      <c r="G34" s="204"/>
      <c r="H34" s="244"/>
      <c r="I34" s="204"/>
      <c r="J34" s="244"/>
      <c r="K34" s="204">
        <f>$E34-'Año 2013'!$I34</f>
        <v>4417</v>
      </c>
      <c r="L34" s="202">
        <f>$F34-'Año 2013'!$J34</f>
        <v>300</v>
      </c>
      <c r="M34" s="243"/>
    </row>
    <row r="35" spans="1:13" x14ac:dyDescent="0.2">
      <c r="A35" s="126">
        <v>31</v>
      </c>
      <c r="B35" s="136" t="s">
        <v>31</v>
      </c>
      <c r="C35" s="201">
        <v>204977</v>
      </c>
      <c r="D35" s="203">
        <v>4204</v>
      </c>
      <c r="E35" s="204">
        <v>214530</v>
      </c>
      <c r="F35" s="202">
        <v>4393</v>
      </c>
      <c r="G35" s="204"/>
      <c r="H35" s="244"/>
      <c r="I35" s="204"/>
      <c r="J35" s="244"/>
      <c r="K35" s="204">
        <f>$E35-'Año 2013'!$I35</f>
        <v>17817</v>
      </c>
      <c r="L35" s="202">
        <f>$F35-'Año 2013'!$J35</f>
        <v>350</v>
      </c>
      <c r="M35" s="243"/>
    </row>
    <row r="36" spans="1:13" x14ac:dyDescent="0.2">
      <c r="A36" s="126">
        <v>32</v>
      </c>
      <c r="B36" s="136" t="s">
        <v>32</v>
      </c>
      <c r="C36" s="201">
        <v>15984</v>
      </c>
      <c r="D36" s="203">
        <v>1410</v>
      </c>
      <c r="E36" s="204">
        <v>16534</v>
      </c>
      <c r="F36" s="202">
        <v>1453</v>
      </c>
      <c r="G36" s="204"/>
      <c r="H36" s="244"/>
      <c r="I36" s="204"/>
      <c r="J36" s="244"/>
      <c r="K36" s="204">
        <f>$E36-'Año 2013'!$I36</f>
        <v>1175</v>
      </c>
      <c r="L36" s="202">
        <f>$F36-'Año 2013'!$J36</f>
        <v>88</v>
      </c>
      <c r="M36" s="243"/>
    </row>
    <row r="37" spans="1:13" x14ac:dyDescent="0.2">
      <c r="A37" s="126">
        <v>33</v>
      </c>
      <c r="B37" s="136" t="s">
        <v>33</v>
      </c>
      <c r="C37" s="201">
        <v>4076</v>
      </c>
      <c r="D37" s="203">
        <v>267</v>
      </c>
      <c r="E37" s="204">
        <v>4236</v>
      </c>
      <c r="F37" s="202">
        <v>294</v>
      </c>
      <c r="G37" s="204"/>
      <c r="H37" s="244"/>
      <c r="I37" s="204"/>
      <c r="J37" s="244"/>
      <c r="K37" s="204">
        <f>$E37-'Año 2013'!$I37</f>
        <v>287</v>
      </c>
      <c r="L37" s="202">
        <f>$F37-'Año 2013'!$J37</f>
        <v>33</v>
      </c>
      <c r="M37" s="243"/>
    </row>
    <row r="38" spans="1:13" x14ac:dyDescent="0.2">
      <c r="A38" s="126">
        <v>34</v>
      </c>
      <c r="B38" s="136" t="s">
        <v>34</v>
      </c>
      <c r="C38" s="201">
        <v>919388</v>
      </c>
      <c r="D38" s="203">
        <v>171346</v>
      </c>
      <c r="E38" s="204">
        <v>936747</v>
      </c>
      <c r="F38" s="202">
        <v>183331</v>
      </c>
      <c r="G38" s="204"/>
      <c r="H38" s="244"/>
      <c r="I38" s="204"/>
      <c r="J38" s="244"/>
      <c r="K38" s="204">
        <f>$E38-'Año 2013'!$I38</f>
        <v>34159</v>
      </c>
      <c r="L38" s="202">
        <f>$F38-'Año 2013'!$J38</f>
        <v>16180</v>
      </c>
      <c r="M38" s="243"/>
    </row>
    <row r="39" spans="1:13" ht="14.25" customHeight="1" x14ac:dyDescent="0.2">
      <c r="A39" s="126">
        <v>35</v>
      </c>
      <c r="B39" s="136" t="s">
        <v>35</v>
      </c>
      <c r="C39" s="210">
        <v>39677</v>
      </c>
      <c r="D39" s="112">
        <v>3028</v>
      </c>
      <c r="E39" s="204">
        <v>42458</v>
      </c>
      <c r="F39" s="113">
        <v>3544</v>
      </c>
      <c r="G39" s="111"/>
      <c r="H39" s="247"/>
      <c r="I39" s="111"/>
      <c r="J39" s="247"/>
      <c r="K39" s="111">
        <f>$E39-'Año 2013'!$I39</f>
        <v>5408</v>
      </c>
      <c r="L39" s="113">
        <f>$F39-'Año 2013'!$J39</f>
        <v>866</v>
      </c>
      <c r="M39" s="248"/>
    </row>
    <row r="40" spans="1:13" x14ac:dyDescent="0.2">
      <c r="A40" s="126">
        <v>36</v>
      </c>
      <c r="B40" s="136" t="s">
        <v>36</v>
      </c>
      <c r="C40" s="201">
        <v>355321</v>
      </c>
      <c r="D40" s="203">
        <v>1260</v>
      </c>
      <c r="E40" s="111">
        <v>368647</v>
      </c>
      <c r="F40" s="202">
        <v>1315</v>
      </c>
      <c r="G40" s="204"/>
      <c r="H40" s="244"/>
      <c r="I40" s="204"/>
      <c r="J40" s="244"/>
      <c r="K40" s="204">
        <f>$E40-'Año 2013'!$I40</f>
        <v>26428</v>
      </c>
      <c r="L40" s="202">
        <f>$F40-'Año 2013'!$J40</f>
        <v>99</v>
      </c>
      <c r="M40" s="243"/>
    </row>
    <row r="41" spans="1:13" ht="12.75" customHeight="1" x14ac:dyDescent="0.2">
      <c r="A41" s="126">
        <v>37</v>
      </c>
      <c r="B41" s="136" t="s">
        <v>37</v>
      </c>
      <c r="C41" s="210">
        <v>150112</v>
      </c>
      <c r="D41" s="112">
        <v>6454</v>
      </c>
      <c r="E41" s="204">
        <v>156778</v>
      </c>
      <c r="F41" s="113">
        <v>6716</v>
      </c>
      <c r="G41" s="111"/>
      <c r="H41" s="247"/>
      <c r="I41" s="111"/>
      <c r="J41" s="247"/>
      <c r="K41" s="111">
        <f>$E41-'Año 2013'!$I41</f>
        <v>12726</v>
      </c>
      <c r="L41" s="113">
        <f>$F41-'Año 2013'!$J41</f>
        <v>521</v>
      </c>
      <c r="M41" s="248"/>
    </row>
    <row r="42" spans="1:13" ht="25.5" x14ac:dyDescent="0.2">
      <c r="A42" s="126">
        <v>38</v>
      </c>
      <c r="B42" s="136" t="s">
        <v>38</v>
      </c>
      <c r="C42" s="210">
        <v>174100</v>
      </c>
      <c r="D42" s="112">
        <v>6243</v>
      </c>
      <c r="E42" s="111">
        <v>178102</v>
      </c>
      <c r="F42" s="113">
        <v>6674</v>
      </c>
      <c r="G42" s="111"/>
      <c r="H42" s="247"/>
      <c r="I42" s="111"/>
      <c r="J42" s="247"/>
      <c r="K42" s="111">
        <f>$E42-'Año 2013'!$I42</f>
        <v>7343</v>
      </c>
      <c r="L42" s="113">
        <f>$F42-'Año 2013'!$J42</f>
        <v>599</v>
      </c>
      <c r="M42" s="248"/>
    </row>
    <row r="43" spans="1:13" x14ac:dyDescent="0.2">
      <c r="A43" s="126">
        <v>39</v>
      </c>
      <c r="B43" s="136" t="s">
        <v>39</v>
      </c>
      <c r="C43" s="201">
        <v>209770</v>
      </c>
      <c r="D43" s="203">
        <v>30815</v>
      </c>
      <c r="E43" s="111">
        <v>216673</v>
      </c>
      <c r="F43" s="202">
        <v>33716</v>
      </c>
      <c r="G43" s="204"/>
      <c r="H43" s="244"/>
      <c r="I43" s="204"/>
      <c r="J43" s="244"/>
      <c r="K43" s="204">
        <f>$E43-'Año 2013'!$I43</f>
        <v>11297</v>
      </c>
      <c r="L43" s="202">
        <f>$F43-'Año 2013'!$J43</f>
        <v>3716</v>
      </c>
      <c r="M43" s="243"/>
    </row>
    <row r="44" spans="1:13" x14ac:dyDescent="0.2">
      <c r="A44" s="126">
        <v>40</v>
      </c>
      <c r="B44" s="136" t="s">
        <v>40</v>
      </c>
      <c r="C44" s="201">
        <v>20471</v>
      </c>
      <c r="D44" s="203">
        <v>2221</v>
      </c>
      <c r="E44" s="204">
        <v>21109</v>
      </c>
      <c r="F44" s="202">
        <v>2315</v>
      </c>
      <c r="G44" s="204"/>
      <c r="H44" s="244"/>
      <c r="I44" s="204"/>
      <c r="J44" s="244"/>
      <c r="K44" s="204">
        <f>$E44-'Año 2013'!$I44</f>
        <v>1314</v>
      </c>
      <c r="L44" s="202">
        <f>$F44-'Año 2013'!$J44</f>
        <v>176</v>
      </c>
      <c r="M44" s="243"/>
    </row>
    <row r="45" spans="1:13" ht="25.5" x14ac:dyDescent="0.2">
      <c r="A45" s="126">
        <v>41</v>
      </c>
      <c r="B45" s="136" t="s">
        <v>41</v>
      </c>
      <c r="C45" s="210">
        <v>367397</v>
      </c>
      <c r="D45" s="112">
        <v>11724</v>
      </c>
      <c r="E45" s="204">
        <v>384476</v>
      </c>
      <c r="F45" s="113">
        <v>12726</v>
      </c>
      <c r="G45" s="111"/>
      <c r="H45" s="247"/>
      <c r="I45" s="111"/>
      <c r="J45" s="247"/>
      <c r="K45" s="111">
        <f>$E45-'Año 2013'!$I45</f>
        <v>34427</v>
      </c>
      <c r="L45" s="113">
        <f>$F45-'Año 2013'!$J45</f>
        <v>1668</v>
      </c>
      <c r="M45" s="248"/>
    </row>
    <row r="46" spans="1:13" ht="25.5" x14ac:dyDescent="0.2">
      <c r="A46" s="126">
        <v>42</v>
      </c>
      <c r="B46" s="136" t="s">
        <v>42</v>
      </c>
      <c r="C46" s="210">
        <v>5035</v>
      </c>
      <c r="D46" s="112">
        <v>588</v>
      </c>
      <c r="E46" s="111">
        <v>5195</v>
      </c>
      <c r="F46" s="113">
        <v>604</v>
      </c>
      <c r="G46" s="111"/>
      <c r="H46" s="247"/>
      <c r="I46" s="111"/>
      <c r="J46" s="247"/>
      <c r="K46" s="111">
        <f>$E46-'Año 2013'!$I46</f>
        <v>313</v>
      </c>
      <c r="L46" s="113">
        <f>$F46-'Año 2013'!$J46</f>
        <v>33</v>
      </c>
      <c r="M46" s="248"/>
    </row>
    <row r="47" spans="1:13" ht="25.5" x14ac:dyDescent="0.2">
      <c r="A47" s="126">
        <v>43</v>
      </c>
      <c r="B47" s="136" t="s">
        <v>171</v>
      </c>
      <c r="C47" s="210">
        <v>7717</v>
      </c>
      <c r="D47" s="112">
        <v>1287</v>
      </c>
      <c r="E47" s="111">
        <v>8125</v>
      </c>
      <c r="F47" s="113">
        <v>1388</v>
      </c>
      <c r="G47" s="111"/>
      <c r="H47" s="247"/>
      <c r="I47" s="111"/>
      <c r="J47" s="247"/>
      <c r="K47" s="111">
        <f>$E47-'Año 2013'!$I47</f>
        <v>806</v>
      </c>
      <c r="L47" s="113">
        <f>$F47-'Año 2013'!$J47</f>
        <v>167</v>
      </c>
      <c r="M47" s="248"/>
    </row>
    <row r="48" spans="1:13" x14ac:dyDescent="0.2">
      <c r="A48" s="126">
        <v>44</v>
      </c>
      <c r="B48" s="136" t="s">
        <v>174</v>
      </c>
      <c r="C48" s="201">
        <v>19118</v>
      </c>
      <c r="D48" s="203">
        <v>9220</v>
      </c>
      <c r="E48" s="111">
        <v>19912</v>
      </c>
      <c r="F48" s="202">
        <v>9672</v>
      </c>
      <c r="G48" s="204"/>
      <c r="H48" s="244"/>
      <c r="I48" s="204"/>
      <c r="J48" s="244"/>
      <c r="K48" s="204">
        <f>$E48-'Año 2013'!$I48</f>
        <v>1435</v>
      </c>
      <c r="L48" s="202">
        <f>$F48-'Año 2013'!$J48</f>
        <v>844</v>
      </c>
      <c r="M48" s="243"/>
    </row>
    <row r="49" spans="1:13" x14ac:dyDescent="0.2">
      <c r="A49" s="126">
        <v>45</v>
      </c>
      <c r="B49" s="136" t="s">
        <v>43</v>
      </c>
      <c r="C49" s="201">
        <v>6111</v>
      </c>
      <c r="D49" s="203">
        <v>906</v>
      </c>
      <c r="E49" s="204">
        <v>6353</v>
      </c>
      <c r="F49" s="202">
        <v>953</v>
      </c>
      <c r="G49" s="204"/>
      <c r="H49" s="244"/>
      <c r="I49" s="204"/>
      <c r="J49" s="244"/>
      <c r="K49" s="204">
        <f>$E49-'Año 2013'!$I49</f>
        <v>487</v>
      </c>
      <c r="L49" s="202">
        <f>$F49-'Año 2013'!$J49</f>
        <v>83</v>
      </c>
      <c r="M49" s="243"/>
    </row>
    <row r="50" spans="1:13" x14ac:dyDescent="0.2">
      <c r="A50" s="126">
        <v>46</v>
      </c>
      <c r="B50" s="136" t="s">
        <v>44</v>
      </c>
      <c r="C50" s="201">
        <v>3023487</v>
      </c>
      <c r="D50" s="203">
        <v>61620</v>
      </c>
      <c r="E50" s="204">
        <v>3114055</v>
      </c>
      <c r="F50" s="202">
        <v>62442</v>
      </c>
      <c r="G50" s="204"/>
      <c r="H50" s="244"/>
      <c r="I50" s="204"/>
      <c r="J50" s="244"/>
      <c r="K50" s="204">
        <f>$E50-'Año 2013'!$I50</f>
        <v>175152</v>
      </c>
      <c r="L50" s="202">
        <f>$F50-'Año 2013'!$J50</f>
        <v>2075</v>
      </c>
      <c r="M50" s="243"/>
    </row>
    <row r="51" spans="1:13" x14ac:dyDescent="0.2">
      <c r="A51" s="126">
        <v>47</v>
      </c>
      <c r="B51" s="136" t="s">
        <v>45</v>
      </c>
      <c r="C51" s="201">
        <v>206347</v>
      </c>
      <c r="D51" s="203">
        <v>6808</v>
      </c>
      <c r="E51" s="204">
        <v>216569</v>
      </c>
      <c r="F51" s="202">
        <v>7435</v>
      </c>
      <c r="G51" s="204"/>
      <c r="H51" s="244"/>
      <c r="I51" s="204"/>
      <c r="J51" s="244"/>
      <c r="K51" s="204">
        <f>$E51-'Año 2013'!$I51</f>
        <v>18976</v>
      </c>
      <c r="L51" s="202">
        <f>$F51-'Año 2013'!$J51</f>
        <v>972</v>
      </c>
      <c r="M51" s="243"/>
    </row>
    <row r="52" spans="1:13" x14ac:dyDescent="0.2">
      <c r="A52" s="126">
        <v>48</v>
      </c>
      <c r="B52" s="136" t="s">
        <v>46</v>
      </c>
      <c r="C52" s="201">
        <v>10137</v>
      </c>
      <c r="D52" s="203">
        <v>727</v>
      </c>
      <c r="E52" s="204">
        <v>10578</v>
      </c>
      <c r="F52" s="202">
        <v>758</v>
      </c>
      <c r="G52" s="204"/>
      <c r="H52" s="244"/>
      <c r="I52" s="204"/>
      <c r="J52" s="244"/>
      <c r="K52" s="204">
        <f>$E52-'Año 2013'!$I52</f>
        <v>903</v>
      </c>
      <c r="L52" s="202">
        <f>$F52-'Año 2013'!$J52</f>
        <v>68</v>
      </c>
      <c r="M52" s="243"/>
    </row>
    <row r="53" spans="1:13" ht="25.5" x14ac:dyDescent="0.2">
      <c r="A53" s="126">
        <v>49</v>
      </c>
      <c r="B53" s="136" t="s">
        <v>47</v>
      </c>
      <c r="C53" s="210">
        <v>81201</v>
      </c>
      <c r="D53" s="112">
        <v>1345</v>
      </c>
      <c r="E53" s="204">
        <v>85789</v>
      </c>
      <c r="F53" s="113">
        <v>1385</v>
      </c>
      <c r="G53" s="111"/>
      <c r="H53" s="247"/>
      <c r="I53" s="111"/>
      <c r="J53" s="247"/>
      <c r="K53" s="111">
        <f>$E53-'Año 2013'!$I53</f>
        <v>8902</v>
      </c>
      <c r="L53" s="113">
        <f>$F53-'Año 2013'!$J53</f>
        <v>117</v>
      </c>
      <c r="M53" s="248"/>
    </row>
    <row r="54" spans="1:13" x14ac:dyDescent="0.2">
      <c r="A54" s="126">
        <v>50</v>
      </c>
      <c r="B54" s="136" t="s">
        <v>48</v>
      </c>
      <c r="C54" s="201">
        <v>118681</v>
      </c>
      <c r="D54" s="203">
        <v>574</v>
      </c>
      <c r="E54" s="111">
        <v>123168</v>
      </c>
      <c r="F54" s="202">
        <v>615</v>
      </c>
      <c r="G54" s="204"/>
      <c r="H54" s="244"/>
      <c r="I54" s="204"/>
      <c r="J54" s="244"/>
      <c r="K54" s="204">
        <f>$E54-'Año 2013'!$I54</f>
        <v>8631</v>
      </c>
      <c r="L54" s="202">
        <f>$F54-'Año 2013'!$J54</f>
        <v>66</v>
      </c>
      <c r="M54" s="243"/>
    </row>
    <row r="55" spans="1:13" x14ac:dyDescent="0.2">
      <c r="A55" s="126">
        <v>51</v>
      </c>
      <c r="B55" s="136" t="s">
        <v>173</v>
      </c>
      <c r="C55" s="201">
        <v>514</v>
      </c>
      <c r="D55" s="203">
        <v>96</v>
      </c>
      <c r="E55" s="204">
        <v>525</v>
      </c>
      <c r="F55" s="202">
        <v>102</v>
      </c>
      <c r="G55" s="204"/>
      <c r="H55" s="244"/>
      <c r="I55" s="204"/>
      <c r="J55" s="244"/>
      <c r="K55" s="204">
        <f>$E55-'Año 2013'!$I55</f>
        <v>14</v>
      </c>
      <c r="L55" s="202">
        <f>$F55-'Año 2013'!$J55</f>
        <v>10</v>
      </c>
      <c r="M55" s="243"/>
    </row>
    <row r="56" spans="1:13" x14ac:dyDescent="0.2">
      <c r="A56" s="126">
        <v>52</v>
      </c>
      <c r="B56" s="136" t="s">
        <v>49</v>
      </c>
      <c r="C56" s="201">
        <v>41825</v>
      </c>
      <c r="D56" s="203">
        <v>7718</v>
      </c>
      <c r="E56" s="204">
        <v>42979</v>
      </c>
      <c r="F56" s="202">
        <v>8140</v>
      </c>
      <c r="G56" s="204"/>
      <c r="H56" s="244"/>
      <c r="I56" s="204"/>
      <c r="J56" s="244"/>
      <c r="K56" s="204">
        <f>$E56-'Año 2013'!$I56</f>
        <v>2122</v>
      </c>
      <c r="L56" s="202">
        <f>$F56-'Año 2013'!$J56</f>
        <v>669</v>
      </c>
      <c r="M56" s="243"/>
    </row>
    <row r="57" spans="1:13" ht="25.5" x14ac:dyDescent="0.2">
      <c r="A57" s="126">
        <v>53</v>
      </c>
      <c r="B57" s="136" t="s">
        <v>50</v>
      </c>
      <c r="C57" s="210">
        <v>13767</v>
      </c>
      <c r="D57" s="112">
        <v>688</v>
      </c>
      <c r="E57" s="204">
        <v>14382</v>
      </c>
      <c r="F57" s="113">
        <v>729</v>
      </c>
      <c r="G57" s="111"/>
      <c r="H57" s="247"/>
      <c r="I57" s="111"/>
      <c r="J57" s="247"/>
      <c r="K57" s="111">
        <f>$E57-'Año 2013'!$I57</f>
        <v>969</v>
      </c>
      <c r="L57" s="113">
        <f>$F57-'Año 2013'!$J57</f>
        <v>60</v>
      </c>
      <c r="M57" s="248"/>
    </row>
    <row r="58" spans="1:13" x14ac:dyDescent="0.2">
      <c r="A58" s="126">
        <v>54</v>
      </c>
      <c r="B58" s="136" t="s">
        <v>51</v>
      </c>
      <c r="C58" s="201">
        <v>423142</v>
      </c>
      <c r="D58" s="203">
        <v>1136</v>
      </c>
      <c r="E58" s="111">
        <v>438560</v>
      </c>
      <c r="F58" s="202">
        <v>1172</v>
      </c>
      <c r="G58" s="204"/>
      <c r="H58" s="244"/>
      <c r="I58" s="204"/>
      <c r="J58" s="244"/>
      <c r="K58" s="204">
        <f>$E58-'Año 2013'!$I58</f>
        <v>31672</v>
      </c>
      <c r="L58" s="202">
        <f>$F58-'Año 2013'!$J58</f>
        <v>56</v>
      </c>
      <c r="M58" s="243"/>
    </row>
    <row r="59" spans="1:13" x14ac:dyDescent="0.2">
      <c r="A59" s="126">
        <v>55</v>
      </c>
      <c r="B59" s="136" t="s">
        <v>52</v>
      </c>
      <c r="C59" s="201">
        <v>5677</v>
      </c>
      <c r="D59" s="203">
        <v>350</v>
      </c>
      <c r="E59" s="204">
        <v>5920</v>
      </c>
      <c r="F59" s="202">
        <v>384</v>
      </c>
      <c r="G59" s="204"/>
      <c r="H59" s="244"/>
      <c r="I59" s="204"/>
      <c r="J59" s="244"/>
      <c r="K59" s="204">
        <f>$E59-'Año 2013'!$I59</f>
        <v>457</v>
      </c>
      <c r="L59" s="202">
        <f>$F59-'Año 2013'!$J59</f>
        <v>51</v>
      </c>
      <c r="M59" s="243"/>
    </row>
    <row r="60" spans="1:13" ht="17.25" customHeight="1" x14ac:dyDescent="0.2">
      <c r="A60" s="126">
        <v>56</v>
      </c>
      <c r="B60" s="136" t="s">
        <v>53</v>
      </c>
      <c r="C60" s="210">
        <v>157713</v>
      </c>
      <c r="D60" s="112">
        <v>9211</v>
      </c>
      <c r="E60" s="204">
        <v>164892</v>
      </c>
      <c r="F60" s="113">
        <v>9592</v>
      </c>
      <c r="G60" s="111"/>
      <c r="H60" s="247"/>
      <c r="I60" s="111"/>
      <c r="J60" s="247"/>
      <c r="K60" s="111">
        <f>$E60-'Año 2013'!$I60</f>
        <v>12256</v>
      </c>
      <c r="L60" s="113">
        <f>$F60-'Año 2013'!$J60</f>
        <v>769</v>
      </c>
      <c r="M60" s="248"/>
    </row>
    <row r="61" spans="1:13" ht="17.25" customHeight="1" x14ac:dyDescent="0.2">
      <c r="A61" s="126">
        <v>57</v>
      </c>
      <c r="B61" s="136" t="s">
        <v>198</v>
      </c>
      <c r="C61" s="216">
        <v>7239</v>
      </c>
      <c r="D61" s="218">
        <v>1018</v>
      </c>
      <c r="E61" s="111">
        <v>7780</v>
      </c>
      <c r="F61" s="217">
        <v>1051</v>
      </c>
      <c r="G61" s="219"/>
      <c r="H61" s="250"/>
      <c r="I61" s="219"/>
      <c r="J61" s="250"/>
      <c r="K61" s="219">
        <f>$E61-'Año 2013'!$I61</f>
        <v>1092</v>
      </c>
      <c r="L61" s="217">
        <f>$F61-'Año 2013'!$J61</f>
        <v>53</v>
      </c>
      <c r="M61" s="248"/>
    </row>
    <row r="62" spans="1:13" ht="17.25" customHeight="1" x14ac:dyDescent="0.2">
      <c r="A62" s="126">
        <v>58</v>
      </c>
      <c r="B62" s="136" t="s">
        <v>275</v>
      </c>
      <c r="C62" s="216">
        <v>2402</v>
      </c>
      <c r="D62" s="218">
        <v>640</v>
      </c>
      <c r="E62" s="219">
        <v>2604</v>
      </c>
      <c r="F62" s="217">
        <v>722</v>
      </c>
      <c r="G62" s="219"/>
      <c r="H62" s="250"/>
      <c r="I62" s="219"/>
      <c r="J62" s="250"/>
      <c r="K62" s="219">
        <f>$E62-'Año 2013'!$I62</f>
        <v>366</v>
      </c>
      <c r="L62" s="217">
        <f>$F62-'Año 2013'!$J62</f>
        <v>115</v>
      </c>
      <c r="M62" s="248"/>
    </row>
    <row r="63" spans="1:13" ht="17.25" customHeight="1" x14ac:dyDescent="0.2">
      <c r="A63" s="126">
        <v>59</v>
      </c>
      <c r="B63" s="136" t="s">
        <v>277</v>
      </c>
      <c r="C63" s="216">
        <v>6484</v>
      </c>
      <c r="D63" s="218">
        <v>1222</v>
      </c>
      <c r="E63" s="219">
        <v>6979</v>
      </c>
      <c r="F63" s="217">
        <v>1280</v>
      </c>
      <c r="G63" s="219"/>
      <c r="H63" s="250"/>
      <c r="I63" s="219"/>
      <c r="J63" s="250"/>
      <c r="K63" s="219">
        <f>$E63-'Año 2013'!$I63</f>
        <v>1012</v>
      </c>
      <c r="L63" s="217">
        <f>$F63-'Año 2013'!$J63</f>
        <v>76</v>
      </c>
      <c r="M63" s="248"/>
    </row>
    <row r="64" spans="1:13" ht="17.25" customHeight="1" x14ac:dyDescent="0.2">
      <c r="A64" s="126">
        <v>60</v>
      </c>
      <c r="B64" s="136" t="s">
        <v>285</v>
      </c>
      <c r="C64" s="216">
        <v>25602</v>
      </c>
      <c r="D64" s="218">
        <v>2398</v>
      </c>
      <c r="E64" s="219">
        <v>27967</v>
      </c>
      <c r="F64" s="217">
        <v>2897</v>
      </c>
      <c r="G64" s="219"/>
      <c r="H64" s="250"/>
      <c r="I64" s="219"/>
      <c r="J64" s="250"/>
      <c r="K64" s="219">
        <f>$E64-'Año 2013'!$I64</f>
        <v>4615</v>
      </c>
      <c r="L64" s="217">
        <f>$F64-'Año 2013'!$J64</f>
        <v>671</v>
      </c>
      <c r="M64" s="248"/>
    </row>
    <row r="65" spans="1:13" ht="17.25" customHeight="1" x14ac:dyDescent="0.2">
      <c r="A65" s="126">
        <v>61</v>
      </c>
      <c r="B65" s="136" t="s">
        <v>281</v>
      </c>
      <c r="C65" s="216">
        <v>106376</v>
      </c>
      <c r="D65" s="218">
        <v>16644</v>
      </c>
      <c r="E65" s="219">
        <v>114168</v>
      </c>
      <c r="F65" s="217">
        <v>19304</v>
      </c>
      <c r="G65" s="219"/>
      <c r="H65" s="250"/>
      <c r="I65" s="219"/>
      <c r="J65" s="250"/>
      <c r="K65" s="219">
        <f>$E65-'Año 2013'!$I65</f>
        <v>14868</v>
      </c>
      <c r="L65" s="217">
        <f>$F65-'Año 2013'!$J65</f>
        <v>3494</v>
      </c>
      <c r="M65" s="248"/>
    </row>
    <row r="66" spans="1:13" ht="17.25" customHeight="1" x14ac:dyDescent="0.2">
      <c r="A66" s="126">
        <v>62</v>
      </c>
      <c r="B66" s="136" t="s">
        <v>284</v>
      </c>
      <c r="C66" s="216">
        <v>16794</v>
      </c>
      <c r="D66" s="218">
        <v>2154</v>
      </c>
      <c r="E66" s="219">
        <v>17931</v>
      </c>
      <c r="F66" s="217">
        <v>2354</v>
      </c>
      <c r="G66" s="219"/>
      <c r="H66" s="250"/>
      <c r="I66" s="219"/>
      <c r="J66" s="250"/>
      <c r="K66" s="219">
        <f>$E66-'Año 2013'!$I66</f>
        <v>2260</v>
      </c>
      <c r="L66" s="217">
        <f>$F66-'Año 2013'!$J66</f>
        <v>281</v>
      </c>
      <c r="M66" s="248"/>
    </row>
    <row r="67" spans="1:13" ht="17.25" customHeight="1" x14ac:dyDescent="0.2">
      <c r="A67" s="126">
        <v>63</v>
      </c>
      <c r="B67" s="136" t="s">
        <v>278</v>
      </c>
      <c r="C67" s="216">
        <v>779</v>
      </c>
      <c r="D67" s="218">
        <v>301</v>
      </c>
      <c r="E67" s="219">
        <v>834</v>
      </c>
      <c r="F67" s="217">
        <v>325</v>
      </c>
      <c r="G67" s="219"/>
      <c r="H67" s="250"/>
      <c r="I67" s="219"/>
      <c r="J67" s="250"/>
      <c r="K67" s="219">
        <f>$E67-'Año 2013'!$I67</f>
        <v>101</v>
      </c>
      <c r="L67" s="217">
        <f>$F67-'Año 2013'!$J67</f>
        <v>43</v>
      </c>
      <c r="M67" s="248"/>
    </row>
    <row r="68" spans="1:13" ht="17.25" customHeight="1" x14ac:dyDescent="0.2">
      <c r="A68" s="126">
        <v>64</v>
      </c>
      <c r="B68" s="136" t="s">
        <v>287</v>
      </c>
      <c r="C68" s="216">
        <v>98202</v>
      </c>
      <c r="D68" s="218">
        <v>679</v>
      </c>
      <c r="E68" s="219">
        <v>107915</v>
      </c>
      <c r="F68" s="217">
        <v>792</v>
      </c>
      <c r="G68" s="219"/>
      <c r="H68" s="250"/>
      <c r="I68" s="219"/>
      <c r="J68" s="250"/>
      <c r="K68" s="219">
        <f>$E68-'Año 2013'!$I68</f>
        <v>18910</v>
      </c>
      <c r="L68" s="217">
        <f>$F68-'Año 2013'!$J68</f>
        <v>157</v>
      </c>
      <c r="M68" s="248"/>
    </row>
    <row r="69" spans="1:13" ht="17.25" customHeight="1" x14ac:dyDescent="0.2">
      <c r="A69" s="126">
        <v>65</v>
      </c>
      <c r="B69" s="136" t="s">
        <v>288</v>
      </c>
      <c r="C69" s="216">
        <v>319601</v>
      </c>
      <c r="D69" s="218">
        <v>1616</v>
      </c>
      <c r="E69" s="219">
        <v>346169</v>
      </c>
      <c r="F69" s="217">
        <v>1770</v>
      </c>
      <c r="G69" s="219"/>
      <c r="H69" s="250"/>
      <c r="I69" s="219"/>
      <c r="J69" s="250"/>
      <c r="K69" s="219">
        <f>$E69-'Año 2013'!$I69</f>
        <v>51749</v>
      </c>
      <c r="L69" s="217">
        <f>$F69-'Año 2013'!$J69</f>
        <v>253</v>
      </c>
      <c r="M69" s="248"/>
    </row>
    <row r="70" spans="1:13" ht="17.25" customHeight="1" x14ac:dyDescent="0.2">
      <c r="A70" s="126">
        <v>66</v>
      </c>
      <c r="B70" s="136" t="s">
        <v>286</v>
      </c>
      <c r="C70" s="216">
        <v>522634</v>
      </c>
      <c r="D70" s="218">
        <v>29054</v>
      </c>
      <c r="E70" s="219">
        <v>562128</v>
      </c>
      <c r="F70" s="217">
        <v>34770</v>
      </c>
      <c r="G70" s="219"/>
      <c r="H70" s="250"/>
      <c r="I70" s="219"/>
      <c r="J70" s="250"/>
      <c r="K70" s="219">
        <f>$E70-'Año 2013'!$I70</f>
        <v>77194</v>
      </c>
      <c r="L70" s="217">
        <f>$F70-'Año 2013'!$J70</f>
        <v>8050</v>
      </c>
      <c r="M70" s="248"/>
    </row>
    <row r="71" spans="1:13" ht="17.25" customHeight="1" x14ac:dyDescent="0.2">
      <c r="A71" s="126">
        <v>67</v>
      </c>
      <c r="B71" s="136" t="s">
        <v>279</v>
      </c>
      <c r="C71" s="216">
        <v>951</v>
      </c>
      <c r="D71" s="218">
        <v>812</v>
      </c>
      <c r="E71" s="219">
        <v>996</v>
      </c>
      <c r="F71" s="217">
        <v>874</v>
      </c>
      <c r="G71" s="219"/>
      <c r="H71" s="250"/>
      <c r="I71" s="219"/>
      <c r="J71" s="250"/>
      <c r="K71" s="219">
        <f>$E71-'Año 2013'!$I71</f>
        <v>84</v>
      </c>
      <c r="L71" s="217">
        <f>$F71-'Año 2013'!$J71</f>
        <v>104</v>
      </c>
      <c r="M71" s="248"/>
    </row>
    <row r="72" spans="1:13" ht="17.25" customHeight="1" x14ac:dyDescent="0.2">
      <c r="A72" s="126">
        <v>68</v>
      </c>
      <c r="B72" s="136" t="s">
        <v>276</v>
      </c>
      <c r="C72" s="216">
        <v>1369</v>
      </c>
      <c r="D72" s="218">
        <v>456</v>
      </c>
      <c r="E72" s="219">
        <v>1463</v>
      </c>
      <c r="F72" s="217">
        <v>500</v>
      </c>
      <c r="G72" s="219"/>
      <c r="H72" s="250"/>
      <c r="I72" s="219"/>
      <c r="J72" s="250"/>
      <c r="K72" s="219">
        <f>$E72-'Año 2013'!$I72</f>
        <v>175</v>
      </c>
      <c r="L72" s="217">
        <f>$F72-'Año 2013'!$J72</f>
        <v>66</v>
      </c>
      <c r="M72" s="248"/>
    </row>
    <row r="73" spans="1:13" ht="17.25" customHeight="1" x14ac:dyDescent="0.2">
      <c r="A73" s="126">
        <v>69</v>
      </c>
      <c r="B73" s="136" t="s">
        <v>282</v>
      </c>
      <c r="C73" s="216">
        <v>1657</v>
      </c>
      <c r="D73" s="218">
        <v>350</v>
      </c>
      <c r="E73" s="219">
        <v>1715</v>
      </c>
      <c r="F73" s="217">
        <v>381</v>
      </c>
      <c r="G73" s="219"/>
      <c r="H73" s="250"/>
      <c r="I73" s="219"/>
      <c r="J73" s="250"/>
      <c r="K73" s="219">
        <f>$E73-'Año 2013'!$I73</f>
        <v>144</v>
      </c>
      <c r="L73" s="217">
        <f>$F73-'Año 2013'!$J73</f>
        <v>40</v>
      </c>
      <c r="M73" s="248"/>
    </row>
    <row r="74" spans="1:13" ht="17.25" customHeight="1" x14ac:dyDescent="0.2">
      <c r="A74" s="126">
        <v>70</v>
      </c>
      <c r="B74" s="136" t="s">
        <v>356</v>
      </c>
      <c r="C74" s="216">
        <v>3591</v>
      </c>
      <c r="D74" s="218">
        <v>530</v>
      </c>
      <c r="E74" s="219">
        <v>4441</v>
      </c>
      <c r="F74" s="217">
        <v>750</v>
      </c>
      <c r="G74" s="219"/>
      <c r="H74" s="250"/>
      <c r="I74" s="219"/>
      <c r="J74" s="250"/>
      <c r="K74" s="219">
        <f>$C74-'Año 2013'!$I74</f>
        <v>903</v>
      </c>
      <c r="L74" s="217">
        <f>$D74-'Año 2013'!$J74</f>
        <v>167</v>
      </c>
      <c r="M74" s="248"/>
    </row>
    <row r="75" spans="1:13" ht="17.25" customHeight="1" x14ac:dyDescent="0.2">
      <c r="A75" s="126">
        <v>71</v>
      </c>
      <c r="B75" s="136" t="s">
        <v>357</v>
      </c>
      <c r="C75" s="216">
        <v>1037</v>
      </c>
      <c r="D75" s="218">
        <v>121</v>
      </c>
      <c r="E75" s="219">
        <v>1294</v>
      </c>
      <c r="F75" s="217">
        <v>158</v>
      </c>
      <c r="G75" s="219"/>
      <c r="H75" s="250"/>
      <c r="I75" s="219"/>
      <c r="J75" s="250"/>
      <c r="K75" s="219">
        <f>$C75-'Año 2013'!$I75</f>
        <v>239</v>
      </c>
      <c r="L75" s="217">
        <f>$D75-'Año 2013'!$J75</f>
        <v>33</v>
      </c>
      <c r="M75" s="248"/>
    </row>
    <row r="76" spans="1:13" ht="17.25" customHeight="1" x14ac:dyDescent="0.2">
      <c r="A76" s="126">
        <v>72</v>
      </c>
      <c r="B76" s="136" t="s">
        <v>358</v>
      </c>
      <c r="C76" s="216">
        <v>840</v>
      </c>
      <c r="D76" s="218">
        <v>210</v>
      </c>
      <c r="E76" s="219">
        <v>1057</v>
      </c>
      <c r="F76" s="217">
        <v>245</v>
      </c>
      <c r="G76" s="219"/>
      <c r="H76" s="250"/>
      <c r="I76" s="219"/>
      <c r="J76" s="250"/>
      <c r="K76" s="219">
        <f>$C76-'Año 2013'!$I76</f>
        <v>253</v>
      </c>
      <c r="L76" s="217">
        <f>$D76-'Año 2013'!$J76</f>
        <v>44</v>
      </c>
      <c r="M76" s="248"/>
    </row>
    <row r="77" spans="1:13" ht="17.25" customHeight="1" x14ac:dyDescent="0.2">
      <c r="A77" s="126">
        <v>73</v>
      </c>
      <c r="B77" s="136" t="s">
        <v>359</v>
      </c>
      <c r="C77" s="216">
        <v>53</v>
      </c>
      <c r="D77" s="218">
        <v>8</v>
      </c>
      <c r="E77" s="219">
        <v>68</v>
      </c>
      <c r="F77" s="217">
        <v>10</v>
      </c>
      <c r="G77" s="219"/>
      <c r="H77" s="250"/>
      <c r="I77" s="219"/>
      <c r="J77" s="250"/>
      <c r="K77" s="219">
        <f>$C77-'Año 2013'!$I77</f>
        <v>11</v>
      </c>
      <c r="L77" s="217">
        <f>$D77-'Año 2013'!$J77</f>
        <v>1</v>
      </c>
      <c r="M77" s="248"/>
    </row>
    <row r="78" spans="1:13" ht="17.25" customHeight="1" x14ac:dyDescent="0.2">
      <c r="A78" s="126">
        <v>74</v>
      </c>
      <c r="B78" s="136" t="s">
        <v>360</v>
      </c>
      <c r="C78" s="216">
        <v>1108</v>
      </c>
      <c r="D78" s="218">
        <v>114</v>
      </c>
      <c r="E78" s="219">
        <v>1419</v>
      </c>
      <c r="F78" s="217">
        <v>159</v>
      </c>
      <c r="G78" s="219"/>
      <c r="H78" s="250"/>
      <c r="I78" s="219"/>
      <c r="J78" s="250"/>
      <c r="K78" s="219">
        <f>$C78-'Año 2013'!$I78</f>
        <v>306</v>
      </c>
      <c r="L78" s="217">
        <f>$D78-'Año 2013'!$J78</f>
        <v>39</v>
      </c>
      <c r="M78" s="248"/>
    </row>
    <row r="79" spans="1:13" ht="17.25" customHeight="1" x14ac:dyDescent="0.2">
      <c r="A79" s="126">
        <v>75</v>
      </c>
      <c r="B79" s="136" t="s">
        <v>361</v>
      </c>
      <c r="C79" s="216">
        <v>7699</v>
      </c>
      <c r="D79" s="218">
        <v>5322</v>
      </c>
      <c r="E79" s="219">
        <v>8735</v>
      </c>
      <c r="F79" s="217">
        <v>7090</v>
      </c>
      <c r="G79" s="219"/>
      <c r="H79" s="250"/>
      <c r="I79" s="219"/>
      <c r="J79" s="250"/>
      <c r="K79" s="219">
        <f>$C79-'Año 2013'!$I79</f>
        <v>1173</v>
      </c>
      <c r="L79" s="217">
        <f>$D79-'Año 2013'!$J79</f>
        <v>773</v>
      </c>
      <c r="M79" s="248"/>
    </row>
    <row r="80" spans="1:13" ht="17.25" customHeight="1" x14ac:dyDescent="0.2">
      <c r="A80" s="126">
        <v>76</v>
      </c>
      <c r="B80" s="136" t="s">
        <v>362</v>
      </c>
      <c r="C80" s="216">
        <v>117785</v>
      </c>
      <c r="D80" s="218">
        <v>17018</v>
      </c>
      <c r="E80" s="219">
        <v>147073</v>
      </c>
      <c r="F80" s="217">
        <v>25142</v>
      </c>
      <c r="G80" s="219"/>
      <c r="H80" s="250"/>
      <c r="I80" s="219"/>
      <c r="J80" s="250"/>
      <c r="K80" s="219">
        <f>$C80-'Año 2013'!$I80</f>
        <v>36509</v>
      </c>
      <c r="L80" s="217">
        <f>$D80-'Año 2013'!$J80</f>
        <v>3967</v>
      </c>
      <c r="M80" s="248"/>
    </row>
    <row r="81" spans="1:16" ht="17.25" customHeight="1" x14ac:dyDescent="0.2">
      <c r="A81" s="126">
        <v>77</v>
      </c>
      <c r="B81" s="136" t="s">
        <v>363</v>
      </c>
      <c r="C81" s="216">
        <v>23</v>
      </c>
      <c r="D81" s="218">
        <v>12</v>
      </c>
      <c r="E81" s="219">
        <v>37</v>
      </c>
      <c r="F81" s="217">
        <v>15</v>
      </c>
      <c r="G81" s="219"/>
      <c r="H81" s="250"/>
      <c r="I81" s="219"/>
      <c r="J81" s="250"/>
      <c r="K81" s="219">
        <f>$C81-'Año 2013'!$I81</f>
        <v>23</v>
      </c>
      <c r="L81" s="217">
        <f>$D81-'Año 2013'!$J81</f>
        <v>1</v>
      </c>
      <c r="M81" s="248"/>
    </row>
    <row r="82" spans="1:16" ht="17.25" customHeight="1" x14ac:dyDescent="0.2">
      <c r="A82" s="126">
        <v>78</v>
      </c>
      <c r="B82" s="136" t="s">
        <v>364</v>
      </c>
      <c r="C82" s="216">
        <v>4017</v>
      </c>
      <c r="D82" s="218">
        <v>1113</v>
      </c>
      <c r="E82" s="219">
        <v>4528</v>
      </c>
      <c r="F82" s="217">
        <v>1382</v>
      </c>
      <c r="G82" s="219"/>
      <c r="H82" s="250"/>
      <c r="I82" s="219"/>
      <c r="J82" s="250"/>
      <c r="K82" s="219">
        <f>$C82-'Año 2013'!$I82</f>
        <v>652</v>
      </c>
      <c r="L82" s="217">
        <f>$D82-'Año 2013'!$J82</f>
        <v>184</v>
      </c>
      <c r="M82" s="248"/>
    </row>
    <row r="83" spans="1:16" ht="17.25" customHeight="1" x14ac:dyDescent="0.2">
      <c r="A83" s="126">
        <v>79</v>
      </c>
      <c r="B83" s="136" t="s">
        <v>365</v>
      </c>
      <c r="C83" s="216">
        <v>1210</v>
      </c>
      <c r="D83" s="218">
        <v>90</v>
      </c>
      <c r="E83" s="219">
        <v>1424</v>
      </c>
      <c r="F83" s="217">
        <v>108</v>
      </c>
      <c r="G83" s="219"/>
      <c r="H83" s="250"/>
      <c r="I83" s="219"/>
      <c r="J83" s="250"/>
      <c r="K83" s="219">
        <f>$C83-'Año 2013'!$I83</f>
        <v>128</v>
      </c>
      <c r="L83" s="217">
        <f>$D83-'Año 2013'!$J83</f>
        <v>19</v>
      </c>
      <c r="M83" s="248"/>
    </row>
    <row r="84" spans="1:16" ht="17.25" customHeight="1" x14ac:dyDescent="0.2">
      <c r="A84" s="126">
        <v>80</v>
      </c>
      <c r="B84" s="136" t="s">
        <v>366</v>
      </c>
      <c r="C84" s="216">
        <v>7348</v>
      </c>
      <c r="D84" s="218">
        <v>2184</v>
      </c>
      <c r="E84" s="219">
        <v>11065</v>
      </c>
      <c r="F84" s="217">
        <v>4038</v>
      </c>
      <c r="G84" s="219"/>
      <c r="H84" s="250"/>
      <c r="I84" s="219"/>
      <c r="J84" s="250"/>
      <c r="K84" s="219">
        <f>$C84-'Año 2013'!$I84</f>
        <v>3107</v>
      </c>
      <c r="L84" s="217">
        <f>$D84-'Año 2013'!$J84</f>
        <v>761</v>
      </c>
      <c r="M84" s="248"/>
    </row>
    <row r="85" spans="1:16" ht="17.25" customHeight="1" thickBot="1" x14ac:dyDescent="0.25">
      <c r="A85" s="256">
        <v>0</v>
      </c>
      <c r="B85" s="185" t="s">
        <v>160</v>
      </c>
      <c r="C85" s="216"/>
      <c r="D85" s="218"/>
      <c r="E85" s="219"/>
      <c r="F85" s="217"/>
      <c r="G85" s="219"/>
      <c r="H85" s="250"/>
      <c r="I85" s="219"/>
      <c r="J85" s="250"/>
      <c r="K85" s="219">
        <f>$C85-'Año 2013'!$I85</f>
        <v>0</v>
      </c>
      <c r="L85" s="217">
        <f>$D85-'Año 2013'!$J85</f>
        <v>0</v>
      </c>
      <c r="M85" s="248"/>
    </row>
    <row r="86" spans="1:16" ht="13.5" thickBot="1" x14ac:dyDescent="0.25">
      <c r="A86" s="225"/>
      <c r="B86" s="187" t="s">
        <v>62</v>
      </c>
      <c r="C86" s="221">
        <f t="shared" ref="C86:L86" si="0">SUM(C5:C85)</f>
        <v>19867885</v>
      </c>
      <c r="D86" s="223">
        <f t="shared" si="0"/>
        <v>1026061</v>
      </c>
      <c r="E86" s="221">
        <f t="shared" si="0"/>
        <v>20699251</v>
      </c>
      <c r="F86" s="223">
        <f t="shared" si="0"/>
        <v>1102944</v>
      </c>
      <c r="G86" s="224">
        <f t="shared" si="0"/>
        <v>0</v>
      </c>
      <c r="H86" s="224">
        <f t="shared" si="0"/>
        <v>0</v>
      </c>
      <c r="I86" s="224">
        <f t="shared" si="0"/>
        <v>0</v>
      </c>
      <c r="J86" s="252">
        <f t="shared" si="0"/>
        <v>0</v>
      </c>
      <c r="K86" s="224">
        <f>SUM(K5:K85)</f>
        <v>1527699</v>
      </c>
      <c r="L86" s="222">
        <f t="shared" si="0"/>
        <v>99306</v>
      </c>
      <c r="M86" s="253"/>
    </row>
    <row r="87" spans="1:16" x14ac:dyDescent="0.2">
      <c r="B87" s="123" t="s">
        <v>56</v>
      </c>
    </row>
    <row r="88" spans="1:16" x14ac:dyDescent="0.2">
      <c r="B88" s="120" t="s">
        <v>54</v>
      </c>
    </row>
    <row r="89" spans="1:16" ht="13.5" thickBot="1" x14ac:dyDescent="0.25">
      <c r="B89" s="120" t="s">
        <v>64</v>
      </c>
      <c r="E89" s="190"/>
      <c r="F89" s="190"/>
    </row>
    <row r="90" spans="1:16" ht="27" customHeight="1" thickBot="1" x14ac:dyDescent="0.25">
      <c r="B90" s="254" t="s">
        <v>161</v>
      </c>
      <c r="O90" s="356" t="s">
        <v>67</v>
      </c>
      <c r="P90" s="357"/>
    </row>
    <row r="91" spans="1:16" x14ac:dyDescent="0.2">
      <c r="B91" s="123" t="s">
        <v>165</v>
      </c>
    </row>
    <row r="92" spans="1:16" ht="25.5" x14ac:dyDescent="0.2">
      <c r="B92" s="123" t="s">
        <v>377</v>
      </c>
    </row>
    <row r="93" spans="1:16" x14ac:dyDescent="0.2">
      <c r="B93" s="255" t="s">
        <v>222</v>
      </c>
    </row>
    <row r="94" spans="1:16" ht="39.6" customHeight="1" x14ac:dyDescent="0.2">
      <c r="B94" s="384" t="s">
        <v>351</v>
      </c>
      <c r="C94" s="384"/>
      <c r="D94" s="384"/>
      <c r="E94" s="324"/>
      <c r="F94" s="324"/>
    </row>
    <row r="95" spans="1:16" x14ac:dyDescent="0.2">
      <c r="B95" s="123" t="s">
        <v>355</v>
      </c>
    </row>
    <row r="98" spans="1:13" ht="14.25" x14ac:dyDescent="0.2">
      <c r="A98" s="232"/>
      <c r="B98" s="232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1:13" ht="14.25" x14ac:dyDescent="0.2">
      <c r="A99" s="232"/>
      <c r="B99" s="232"/>
      <c r="C99" s="233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1:13" ht="14.25" x14ac:dyDescent="0.2">
      <c r="A100" s="232"/>
      <c r="B100" s="232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3" ht="14.25" x14ac:dyDescent="0.2">
      <c r="A101" s="232"/>
      <c r="B101" s="232"/>
      <c r="C101" s="233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3" ht="14.25" x14ac:dyDescent="0.2">
      <c r="A102" s="232"/>
      <c r="B102" s="232"/>
      <c r="C102" s="233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</row>
    <row r="103" spans="1:13" ht="14.25" x14ac:dyDescent="0.2">
      <c r="A103" s="232"/>
      <c r="B103" s="232"/>
      <c r="C103" s="233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</row>
    <row r="104" spans="1:13" ht="14.25" x14ac:dyDescent="0.2">
      <c r="A104" s="232"/>
      <c r="B104" s="232"/>
      <c r="C104" s="233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ht="14.25" x14ac:dyDescent="0.2">
      <c r="A105" s="232"/>
      <c r="B105" s="232"/>
      <c r="C105" s="233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ht="14.25" x14ac:dyDescent="0.2">
      <c r="A106" s="232"/>
      <c r="B106" s="232"/>
      <c r="C106" s="233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ht="14.25" x14ac:dyDescent="0.2">
      <c r="A107" s="232"/>
      <c r="B107" s="232"/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ht="14.25" x14ac:dyDescent="0.2">
      <c r="A108" s="232"/>
      <c r="B108" s="232"/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ht="14.25" x14ac:dyDescent="0.2">
      <c r="A109" s="232"/>
      <c r="B109" s="232"/>
      <c r="C109" s="233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ht="14.25" x14ac:dyDescent="0.2">
      <c r="A110" s="232"/>
      <c r="B110" s="232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</row>
    <row r="111" spans="1:13" ht="14.25" x14ac:dyDescent="0.2">
      <c r="A111" s="232"/>
      <c r="B111" s="232"/>
      <c r="C111" s="233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</row>
    <row r="112" spans="1:13" ht="14.25" x14ac:dyDescent="0.2">
      <c r="A112" s="232"/>
      <c r="B112" s="232"/>
      <c r="C112" s="233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1:13" ht="14.25" x14ac:dyDescent="0.2">
      <c r="A113" s="232"/>
      <c r="B113" s="232"/>
      <c r="C113" s="233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1:13" ht="14.25" x14ac:dyDescent="0.2">
      <c r="A114" s="232"/>
      <c r="B114" s="232"/>
      <c r="C114" s="233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</row>
    <row r="115" spans="1:13" ht="14.25" x14ac:dyDescent="0.2">
      <c r="A115" s="232"/>
      <c r="B115" s="232"/>
      <c r="C115" s="233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</row>
    <row r="116" spans="1:13" ht="14.25" x14ac:dyDescent="0.2">
      <c r="A116" s="232"/>
      <c r="B116" s="232"/>
      <c r="C116" s="233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</row>
    <row r="117" spans="1:13" ht="14.25" x14ac:dyDescent="0.2">
      <c r="A117" s="232"/>
      <c r="B117" s="232"/>
      <c r="C117" s="233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</row>
    <row r="118" spans="1:13" ht="14.25" x14ac:dyDescent="0.2">
      <c r="A118" s="232"/>
      <c r="B118" s="232"/>
      <c r="C118" s="233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</row>
    <row r="119" spans="1:13" ht="14.25" x14ac:dyDescent="0.2">
      <c r="A119" s="232"/>
      <c r="B119" s="232"/>
      <c r="C119" s="233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</row>
    <row r="120" spans="1:13" ht="14.25" x14ac:dyDescent="0.2">
      <c r="A120" s="232"/>
      <c r="B120" s="232"/>
      <c r="C120" s="233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</row>
    <row r="121" spans="1:13" ht="14.25" x14ac:dyDescent="0.2">
      <c r="A121" s="232"/>
      <c r="B121" s="232"/>
      <c r="C121" s="233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</row>
    <row r="122" spans="1:13" ht="14.25" x14ac:dyDescent="0.2">
      <c r="A122" s="232"/>
      <c r="B122" s="232"/>
      <c r="C122" s="233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</row>
    <row r="123" spans="1:13" ht="14.25" x14ac:dyDescent="0.2">
      <c r="A123" s="232"/>
      <c r="B123" s="232"/>
      <c r="C123" s="233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</row>
    <row r="124" spans="1:13" ht="14.25" x14ac:dyDescent="0.2">
      <c r="A124" s="232"/>
      <c r="B124" s="232"/>
      <c r="C124" s="233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</row>
    <row r="125" spans="1:13" ht="14.25" x14ac:dyDescent="0.2">
      <c r="A125" s="232"/>
      <c r="B125" s="232"/>
      <c r="C125" s="233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</row>
    <row r="126" spans="1:13" ht="14.25" x14ac:dyDescent="0.2">
      <c r="A126" s="232"/>
      <c r="B126" s="232"/>
      <c r="C126" s="233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</row>
    <row r="127" spans="1:13" ht="14.25" x14ac:dyDescent="0.2">
      <c r="A127" s="232"/>
      <c r="B127" s="232"/>
      <c r="C127" s="233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</row>
    <row r="128" spans="1:13" ht="14.25" x14ac:dyDescent="0.2">
      <c r="A128" s="232"/>
      <c r="B128" s="232"/>
      <c r="C128" s="233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</row>
    <row r="129" spans="1:13" x14ac:dyDescent="0.2">
      <c r="A129" s="119"/>
      <c r="B129" s="119"/>
      <c r="C129" s="119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</row>
    <row r="130" spans="1:13" x14ac:dyDescent="0.2">
      <c r="A130" s="119"/>
      <c r="B130" s="119"/>
      <c r="C130" s="119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</row>
    <row r="131" spans="1:13" x14ac:dyDescent="0.2">
      <c r="A131" s="119"/>
      <c r="B131" s="119"/>
      <c r="C131" s="119"/>
      <c r="D131" s="234"/>
      <c r="E131" s="234"/>
      <c r="F131" s="234"/>
      <c r="G131" s="234"/>
      <c r="H131" s="234"/>
      <c r="I131" s="234"/>
      <c r="J131" s="234"/>
      <c r="K131" s="234"/>
      <c r="L131" s="234"/>
      <c r="M131" s="234"/>
    </row>
  </sheetData>
  <mergeCells count="14">
    <mergeCell ref="A1:D1"/>
    <mergeCell ref="A2:A4"/>
    <mergeCell ref="B2:B4"/>
    <mergeCell ref="C2:D2"/>
    <mergeCell ref="E2:F2"/>
    <mergeCell ref="O90:P90"/>
    <mergeCell ref="B94:D94"/>
    <mergeCell ref="I2:J2"/>
    <mergeCell ref="K2:L2"/>
    <mergeCell ref="K3:K4"/>
    <mergeCell ref="L3:L4"/>
    <mergeCell ref="O5:P5"/>
    <mergeCell ref="P16:Q16"/>
    <mergeCell ref="G2:H2"/>
  </mergeCells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BN92"/>
  <sheetViews>
    <sheetView showGridLines="0" zoomScale="74" zoomScaleNormal="74" workbookViewId="0">
      <pane xSplit="2" ySplit="3" topLeftCell="BE4" activePane="bottomRight" state="frozen"/>
      <selection pane="topRight" activeCell="C1" sqref="C1"/>
      <selection pane="bottomLeft" activeCell="A4" sqref="A4"/>
      <selection pane="bottomRight" sqref="A1:A3"/>
    </sheetView>
  </sheetViews>
  <sheetFormatPr baseColWidth="10" defaultColWidth="11.42578125" defaultRowHeight="12.75" x14ac:dyDescent="0.2"/>
  <cols>
    <col min="1" max="1" width="4.7109375" style="123" customWidth="1"/>
    <col min="2" max="2" width="75.28515625" style="123" customWidth="1"/>
    <col min="3" max="3" width="15.140625" style="123" customWidth="1"/>
    <col min="4" max="4" width="10.140625" style="123" customWidth="1"/>
    <col min="5" max="5" width="13.42578125" style="123" customWidth="1"/>
    <col min="6" max="6" width="12" style="123" customWidth="1"/>
    <col min="7" max="7" width="13.42578125" style="123" customWidth="1"/>
    <col min="8" max="8" width="11.85546875" style="123" customWidth="1"/>
    <col min="9" max="9" width="12.7109375" style="123" customWidth="1"/>
    <col min="10" max="10" width="13" style="123" customWidth="1"/>
    <col min="11" max="11" width="13.85546875" style="123" customWidth="1"/>
    <col min="12" max="12" width="11.28515625" style="123" customWidth="1"/>
    <col min="13" max="13" width="15.28515625" style="123" customWidth="1"/>
    <col min="14" max="14" width="10.140625" style="123" customWidth="1"/>
    <col min="15" max="15" width="12.85546875" style="123" customWidth="1"/>
    <col min="16" max="16" width="12.28515625" style="123" customWidth="1"/>
    <col min="17" max="17" width="16.7109375" style="123" customWidth="1"/>
    <col min="18" max="18" width="10.140625" style="123" customWidth="1"/>
    <col min="19" max="19" width="13.85546875" style="123" customWidth="1"/>
    <col min="20" max="20" width="11.85546875" style="123" customWidth="1"/>
    <col min="21" max="21" width="16.42578125" style="123" customWidth="1"/>
    <col min="22" max="22" width="10.140625" style="123" customWidth="1"/>
    <col min="23" max="23" width="15.7109375" style="151" customWidth="1"/>
    <col min="24" max="24" width="10.140625" style="151" customWidth="1"/>
    <col min="25" max="25" width="15.85546875" style="151" customWidth="1"/>
    <col min="26" max="26" width="10.140625" style="151" customWidth="1"/>
    <col min="27" max="27" width="15.28515625" style="151" customWidth="1"/>
    <col min="28" max="28" width="10.5703125" style="151" customWidth="1"/>
    <col min="29" max="29" width="13.42578125" style="151" customWidth="1"/>
    <col min="30" max="34" width="13.28515625" style="151" customWidth="1"/>
    <col min="35" max="35" width="13.140625" style="151" customWidth="1"/>
    <col min="36" max="36" width="12.28515625" style="123" customWidth="1"/>
    <col min="37" max="37" width="13.140625" style="151" customWidth="1"/>
    <col min="38" max="38" width="12.28515625" style="123" customWidth="1"/>
    <col min="39" max="39" width="13.28515625" style="123" customWidth="1"/>
    <col min="40" max="40" width="16.140625" style="123" customWidth="1"/>
    <col min="41" max="41" width="14" style="123" customWidth="1"/>
    <col min="42" max="42" width="15.7109375" style="123" customWidth="1"/>
    <col min="43" max="43" width="12.85546875" style="123" customWidth="1"/>
    <col min="44" max="44" width="16.85546875" style="123" customWidth="1"/>
    <col min="45" max="45" width="15.140625" style="123" customWidth="1"/>
    <col min="46" max="46" width="15" style="123" customWidth="1"/>
    <col min="47" max="56" width="12.28515625" style="123" customWidth="1"/>
    <col min="57" max="57" width="15" style="123" customWidth="1"/>
    <col min="58" max="58" width="10.5703125" style="123" customWidth="1"/>
    <col min="59" max="59" width="13.7109375" style="123" customWidth="1"/>
    <col min="60" max="60" width="12.5703125" style="123" bestFit="1" customWidth="1"/>
    <col min="61" max="16384" width="11.42578125" style="123"/>
  </cols>
  <sheetData>
    <row r="1" spans="1:66" ht="30" customHeight="1" thickBot="1" x14ac:dyDescent="0.25">
      <c r="A1" s="386"/>
      <c r="B1" s="365" t="s">
        <v>0</v>
      </c>
      <c r="C1" s="361" t="s">
        <v>168</v>
      </c>
      <c r="D1" s="362"/>
      <c r="E1" s="361" t="s">
        <v>167</v>
      </c>
      <c r="F1" s="374"/>
      <c r="G1" s="375" t="s">
        <v>297</v>
      </c>
      <c r="H1" s="374"/>
      <c r="I1" s="361" t="s">
        <v>169</v>
      </c>
      <c r="J1" s="374"/>
      <c r="K1" s="361" t="s">
        <v>170</v>
      </c>
      <c r="L1" s="374"/>
      <c r="M1" s="361" t="s">
        <v>175</v>
      </c>
      <c r="N1" s="374"/>
      <c r="O1" s="361" t="s">
        <v>176</v>
      </c>
      <c r="P1" s="374"/>
      <c r="Q1" s="361" t="s">
        <v>177</v>
      </c>
      <c r="R1" s="374"/>
      <c r="S1" s="361" t="s">
        <v>178</v>
      </c>
      <c r="T1" s="374"/>
      <c r="U1" s="375" t="s">
        <v>214</v>
      </c>
      <c r="V1" s="374"/>
      <c r="W1" s="361" t="s">
        <v>180</v>
      </c>
      <c r="X1" s="374"/>
      <c r="Y1" s="361" t="s">
        <v>181</v>
      </c>
      <c r="Z1" s="374"/>
      <c r="AA1" s="361" t="s">
        <v>182</v>
      </c>
      <c r="AB1" s="374"/>
      <c r="AC1" s="375" t="s">
        <v>197</v>
      </c>
      <c r="AD1" s="374"/>
      <c r="AE1" s="375" t="s">
        <v>230</v>
      </c>
      <c r="AF1" s="374"/>
      <c r="AG1" s="375" t="s">
        <v>238</v>
      </c>
      <c r="AH1" s="374"/>
      <c r="AI1" s="375" t="s">
        <v>239</v>
      </c>
      <c r="AJ1" s="374"/>
      <c r="AK1" s="375" t="s">
        <v>240</v>
      </c>
      <c r="AL1" s="374"/>
      <c r="AM1" s="375" t="s">
        <v>241</v>
      </c>
      <c r="AN1" s="385"/>
      <c r="AO1" s="375" t="s">
        <v>303</v>
      </c>
      <c r="AP1" s="385"/>
      <c r="AQ1" s="375" t="s">
        <v>304</v>
      </c>
      <c r="AR1" s="385"/>
      <c r="AS1" s="375" t="s">
        <v>331</v>
      </c>
      <c r="AT1" s="385"/>
      <c r="AU1" s="375" t="s">
        <v>336</v>
      </c>
      <c r="AV1" s="385"/>
      <c r="AW1" s="375" t="s">
        <v>338</v>
      </c>
      <c r="AX1" s="385"/>
      <c r="AY1" s="375" t="s">
        <v>345</v>
      </c>
      <c r="AZ1" s="385"/>
      <c r="BA1" s="375" t="s">
        <v>367</v>
      </c>
      <c r="BB1" s="385"/>
      <c r="BC1" s="375" t="s">
        <v>369</v>
      </c>
      <c r="BD1" s="385"/>
      <c r="BE1" s="375" t="s">
        <v>378</v>
      </c>
      <c r="BF1" s="385"/>
      <c r="BG1" s="375" t="s">
        <v>387</v>
      </c>
      <c r="BH1" s="385"/>
      <c r="BI1" s="236"/>
    </row>
    <row r="2" spans="1:66" x14ac:dyDescent="0.2">
      <c r="A2" s="386"/>
      <c r="B2" s="388"/>
      <c r="C2" s="101" t="s">
        <v>54</v>
      </c>
      <c r="D2" s="124" t="s">
        <v>55</v>
      </c>
      <c r="E2" s="101" t="s">
        <v>54</v>
      </c>
      <c r="F2" s="124" t="s">
        <v>55</v>
      </c>
      <c r="G2" s="101" t="s">
        <v>54</v>
      </c>
      <c r="H2" s="124" t="s">
        <v>55</v>
      </c>
      <c r="I2" s="101" t="s">
        <v>54</v>
      </c>
      <c r="J2" s="124" t="s">
        <v>55</v>
      </c>
      <c r="K2" s="101" t="s">
        <v>54</v>
      </c>
      <c r="L2" s="124" t="s">
        <v>55</v>
      </c>
      <c r="M2" s="174" t="s">
        <v>54</v>
      </c>
      <c r="N2" s="124" t="s">
        <v>55</v>
      </c>
      <c r="O2" s="174" t="s">
        <v>54</v>
      </c>
      <c r="P2" s="124" t="s">
        <v>55</v>
      </c>
      <c r="Q2" s="174" t="s">
        <v>54</v>
      </c>
      <c r="R2" s="124" t="s">
        <v>55</v>
      </c>
      <c r="S2" s="174" t="s">
        <v>54</v>
      </c>
      <c r="T2" s="124" t="s">
        <v>55</v>
      </c>
      <c r="U2" s="174" t="s">
        <v>54</v>
      </c>
      <c r="V2" s="124" t="s">
        <v>55</v>
      </c>
      <c r="W2" s="174" t="s">
        <v>54</v>
      </c>
      <c r="X2" s="124" t="s">
        <v>55</v>
      </c>
      <c r="Y2" s="174" t="s">
        <v>54</v>
      </c>
      <c r="Z2" s="124" t="s">
        <v>55</v>
      </c>
      <c r="AA2" s="174" t="s">
        <v>54</v>
      </c>
      <c r="AB2" s="124" t="s">
        <v>55</v>
      </c>
      <c r="AC2" s="174" t="s">
        <v>54</v>
      </c>
      <c r="AD2" s="124" t="s">
        <v>55</v>
      </c>
      <c r="AE2" s="174" t="s">
        <v>54</v>
      </c>
      <c r="AF2" s="124" t="s">
        <v>55</v>
      </c>
      <c r="AG2" s="174" t="s">
        <v>54</v>
      </c>
      <c r="AH2" s="124" t="s">
        <v>55</v>
      </c>
      <c r="AI2" s="101" t="s">
        <v>54</v>
      </c>
      <c r="AJ2" s="124" t="s">
        <v>55</v>
      </c>
      <c r="AK2" s="101" t="s">
        <v>54</v>
      </c>
      <c r="AL2" s="124" t="s">
        <v>55</v>
      </c>
      <c r="AM2" s="101" t="s">
        <v>54</v>
      </c>
      <c r="AN2" s="124" t="s">
        <v>55</v>
      </c>
      <c r="AO2" s="101" t="s">
        <v>54</v>
      </c>
      <c r="AP2" s="124" t="s">
        <v>55</v>
      </c>
      <c r="AQ2" s="101" t="s">
        <v>54</v>
      </c>
      <c r="AR2" s="124" t="s">
        <v>55</v>
      </c>
      <c r="AS2" s="101" t="s">
        <v>54</v>
      </c>
      <c r="AT2" s="124" t="s">
        <v>55</v>
      </c>
      <c r="AU2" s="101" t="s">
        <v>54</v>
      </c>
      <c r="AV2" s="124" t="s">
        <v>55</v>
      </c>
      <c r="AW2" s="101" t="s">
        <v>54</v>
      </c>
      <c r="AX2" s="124" t="s">
        <v>55</v>
      </c>
      <c r="AY2" s="101" t="s">
        <v>54</v>
      </c>
      <c r="AZ2" s="124" t="s">
        <v>55</v>
      </c>
      <c r="BA2" s="101" t="s">
        <v>54</v>
      </c>
      <c r="BB2" s="124" t="s">
        <v>55</v>
      </c>
      <c r="BC2" s="101" t="s">
        <v>54</v>
      </c>
      <c r="BD2" s="124" t="s">
        <v>55</v>
      </c>
      <c r="BE2" s="101" t="s">
        <v>54</v>
      </c>
      <c r="BF2" s="124" t="s">
        <v>55</v>
      </c>
      <c r="BG2" s="101" t="s">
        <v>54</v>
      </c>
      <c r="BH2" s="124" t="s">
        <v>55</v>
      </c>
      <c r="BI2" s="236"/>
      <c r="BN2" s="192"/>
    </row>
    <row r="3" spans="1:66" ht="14.25" customHeight="1" thickBot="1" x14ac:dyDescent="0.25">
      <c r="A3" s="387"/>
      <c r="B3" s="389"/>
      <c r="C3" s="103">
        <v>38717</v>
      </c>
      <c r="D3" s="125">
        <v>38717</v>
      </c>
      <c r="E3" s="103">
        <v>38892</v>
      </c>
      <c r="F3" s="125">
        <v>38898</v>
      </c>
      <c r="G3" s="103">
        <v>39082</v>
      </c>
      <c r="H3" s="125">
        <v>39080</v>
      </c>
      <c r="I3" s="103">
        <v>39271</v>
      </c>
      <c r="J3" s="125">
        <v>39264</v>
      </c>
      <c r="K3" s="103">
        <v>39446</v>
      </c>
      <c r="L3" s="125">
        <v>39446</v>
      </c>
      <c r="M3" s="175">
        <v>39628</v>
      </c>
      <c r="N3" s="125">
        <v>39628</v>
      </c>
      <c r="O3" s="175">
        <v>39817</v>
      </c>
      <c r="P3" s="125">
        <v>39817</v>
      </c>
      <c r="Q3" s="175">
        <v>39901</v>
      </c>
      <c r="R3" s="175">
        <v>39901</v>
      </c>
      <c r="S3" s="175">
        <v>39992</v>
      </c>
      <c r="T3" s="175">
        <v>39992</v>
      </c>
      <c r="U3" s="175">
        <v>40083</v>
      </c>
      <c r="V3" s="175">
        <v>40083</v>
      </c>
      <c r="W3" s="175">
        <v>40174</v>
      </c>
      <c r="X3" s="175">
        <v>40174</v>
      </c>
      <c r="Y3" s="175">
        <v>40265</v>
      </c>
      <c r="Z3" s="175">
        <v>40265</v>
      </c>
      <c r="AA3" s="175">
        <v>40356</v>
      </c>
      <c r="AB3" s="175">
        <v>40357</v>
      </c>
      <c r="AC3" s="175">
        <v>40448</v>
      </c>
      <c r="AD3" s="175">
        <v>40448</v>
      </c>
      <c r="AE3" s="103">
        <v>40545</v>
      </c>
      <c r="AF3" s="175">
        <v>40545</v>
      </c>
      <c r="AG3" s="103">
        <v>40629</v>
      </c>
      <c r="AH3" s="175">
        <v>40629</v>
      </c>
      <c r="AI3" s="103">
        <v>40727</v>
      </c>
      <c r="AJ3" s="239">
        <v>40727</v>
      </c>
      <c r="AK3" s="103">
        <v>40819</v>
      </c>
      <c r="AL3" s="239">
        <v>40819</v>
      </c>
      <c r="AM3" s="103">
        <v>40909</v>
      </c>
      <c r="AN3" s="239">
        <v>40909</v>
      </c>
      <c r="AO3" s="103">
        <v>41000</v>
      </c>
      <c r="AP3" s="239">
        <v>41000</v>
      </c>
      <c r="AQ3" s="103">
        <v>41091</v>
      </c>
      <c r="AR3" s="239">
        <v>41091</v>
      </c>
      <c r="AS3" s="103">
        <v>41182</v>
      </c>
      <c r="AT3" s="239">
        <v>41182</v>
      </c>
      <c r="AU3" s="103">
        <v>41274</v>
      </c>
      <c r="AV3" s="239">
        <v>41274</v>
      </c>
      <c r="AW3" s="103">
        <v>41364</v>
      </c>
      <c r="AX3" s="239">
        <v>41364</v>
      </c>
      <c r="AY3" s="103">
        <v>41455</v>
      </c>
      <c r="AZ3" s="239">
        <v>41455</v>
      </c>
      <c r="BA3" s="103">
        <v>41546</v>
      </c>
      <c r="BB3" s="239">
        <v>41547</v>
      </c>
      <c r="BC3" s="103">
        <v>41637</v>
      </c>
      <c r="BD3" s="239">
        <v>41639</v>
      </c>
      <c r="BE3" s="103">
        <v>41728</v>
      </c>
      <c r="BF3" s="239">
        <v>41729</v>
      </c>
      <c r="BG3" s="103">
        <v>41820</v>
      </c>
      <c r="BH3" s="239">
        <v>41820</v>
      </c>
      <c r="BI3" s="257"/>
    </row>
    <row r="4" spans="1:66" ht="13.5" thickBot="1" x14ac:dyDescent="0.25">
      <c r="A4" s="258">
        <v>1</v>
      </c>
      <c r="B4" s="106" t="s">
        <v>1</v>
      </c>
      <c r="C4" s="127">
        <v>2822</v>
      </c>
      <c r="D4" s="128">
        <v>241</v>
      </c>
      <c r="E4" s="127">
        <v>4848</v>
      </c>
      <c r="F4" s="128">
        <v>392</v>
      </c>
      <c r="G4" s="259">
        <v>5759</v>
      </c>
      <c r="H4" s="260">
        <v>550</v>
      </c>
      <c r="I4" s="259">
        <v>7680</v>
      </c>
      <c r="J4" s="260">
        <v>697</v>
      </c>
      <c r="K4" s="259">
        <v>9309</v>
      </c>
      <c r="L4" s="260">
        <v>813</v>
      </c>
      <c r="M4" s="259">
        <v>10890</v>
      </c>
      <c r="N4" s="260">
        <v>881</v>
      </c>
      <c r="O4" s="259">
        <v>12674</v>
      </c>
      <c r="P4" s="260">
        <v>1142</v>
      </c>
      <c r="Q4" s="259">
        <v>13414</v>
      </c>
      <c r="R4" s="260">
        <v>1216</v>
      </c>
      <c r="S4" s="259">
        <v>14290</v>
      </c>
      <c r="T4" s="260">
        <v>1275</v>
      </c>
      <c r="U4" s="259">
        <v>15111</v>
      </c>
      <c r="V4" s="260">
        <v>1347</v>
      </c>
      <c r="W4" s="259">
        <v>16147</v>
      </c>
      <c r="X4" s="260">
        <v>1410</v>
      </c>
      <c r="Y4" s="259">
        <v>16686</v>
      </c>
      <c r="Z4" s="260">
        <v>1488</v>
      </c>
      <c r="AA4" s="259">
        <v>17566</v>
      </c>
      <c r="AB4" s="260">
        <v>1560</v>
      </c>
      <c r="AC4" s="259">
        <v>18400</v>
      </c>
      <c r="AD4" s="260">
        <v>1647</v>
      </c>
      <c r="AE4" s="259">
        <v>19288</v>
      </c>
      <c r="AF4" s="260">
        <v>1748</v>
      </c>
      <c r="AG4" s="259">
        <v>20109</v>
      </c>
      <c r="AH4" s="260">
        <v>1823</v>
      </c>
      <c r="AI4" s="259">
        <v>21065</v>
      </c>
      <c r="AJ4" s="260">
        <v>1923</v>
      </c>
      <c r="AK4" s="259">
        <v>21939</v>
      </c>
      <c r="AL4" s="260">
        <v>2021</v>
      </c>
      <c r="AM4" s="259">
        <v>22853</v>
      </c>
      <c r="AN4" s="260">
        <v>2104</v>
      </c>
      <c r="AO4" s="259">
        <v>23741</v>
      </c>
      <c r="AP4" s="260">
        <v>2187</v>
      </c>
      <c r="AQ4" s="259">
        <v>24654</v>
      </c>
      <c r="AR4" s="260">
        <v>2245</v>
      </c>
      <c r="AS4" s="259">
        <v>25300</v>
      </c>
      <c r="AT4" s="260">
        <v>2325</v>
      </c>
      <c r="AU4" s="259">
        <v>26405</v>
      </c>
      <c r="AV4" s="260">
        <v>2406</v>
      </c>
      <c r="AW4" s="259">
        <v>27243</v>
      </c>
      <c r="AX4" s="260">
        <v>2473</v>
      </c>
      <c r="AY4" s="259">
        <v>28076</v>
      </c>
      <c r="AZ4" s="260">
        <v>2531</v>
      </c>
      <c r="BA4" s="240">
        <v>29199</v>
      </c>
      <c r="BB4" s="342">
        <v>2609</v>
      </c>
      <c r="BC4" s="240">
        <v>30286</v>
      </c>
      <c r="BD4" s="342">
        <v>2709</v>
      </c>
      <c r="BE4" s="240">
        <v>31247</v>
      </c>
      <c r="BF4" s="342">
        <v>2798</v>
      </c>
      <c r="BG4" s="240">
        <v>32300</v>
      </c>
      <c r="BH4" s="342">
        <v>2955</v>
      </c>
      <c r="BI4" s="261"/>
      <c r="BJ4" s="356" t="s">
        <v>67</v>
      </c>
      <c r="BK4" s="357"/>
    </row>
    <row r="5" spans="1:66" x14ac:dyDescent="0.2">
      <c r="A5" s="258">
        <v>2</v>
      </c>
      <c r="B5" s="110" t="s">
        <v>2</v>
      </c>
      <c r="C5" s="129">
        <v>2122</v>
      </c>
      <c r="D5" s="130">
        <v>176</v>
      </c>
      <c r="E5" s="129">
        <v>5199</v>
      </c>
      <c r="F5" s="130">
        <v>358</v>
      </c>
      <c r="G5" s="131">
        <v>7916</v>
      </c>
      <c r="H5" s="262">
        <v>506</v>
      </c>
      <c r="I5" s="131">
        <v>11116</v>
      </c>
      <c r="J5" s="262">
        <v>696</v>
      </c>
      <c r="K5" s="131">
        <v>17112</v>
      </c>
      <c r="L5" s="262">
        <v>843</v>
      </c>
      <c r="M5" s="131">
        <v>18010</v>
      </c>
      <c r="N5" s="262">
        <v>929</v>
      </c>
      <c r="O5" s="131">
        <v>24604</v>
      </c>
      <c r="P5" s="262">
        <v>1196</v>
      </c>
      <c r="Q5" s="131">
        <v>26553</v>
      </c>
      <c r="R5" s="262">
        <v>1285</v>
      </c>
      <c r="S5" s="131">
        <v>28568</v>
      </c>
      <c r="T5" s="262">
        <v>1367</v>
      </c>
      <c r="U5" s="131">
        <v>30524</v>
      </c>
      <c r="V5" s="262">
        <v>1465</v>
      </c>
      <c r="W5" s="131">
        <v>32787</v>
      </c>
      <c r="X5" s="262">
        <v>1522</v>
      </c>
      <c r="Y5" s="131">
        <v>34053</v>
      </c>
      <c r="Z5" s="262">
        <v>1616</v>
      </c>
      <c r="AA5" s="131">
        <v>35855</v>
      </c>
      <c r="AB5" s="262">
        <v>1715</v>
      </c>
      <c r="AC5" s="131">
        <v>37430</v>
      </c>
      <c r="AD5" s="262">
        <v>1812</v>
      </c>
      <c r="AE5" s="131">
        <v>39093</v>
      </c>
      <c r="AF5" s="262">
        <v>1909</v>
      </c>
      <c r="AG5" s="131">
        <v>40806</v>
      </c>
      <c r="AH5" s="262">
        <v>1994</v>
      </c>
      <c r="AI5" s="131">
        <v>43301</v>
      </c>
      <c r="AJ5" s="262">
        <v>2109</v>
      </c>
      <c r="AK5" s="131">
        <v>45245</v>
      </c>
      <c r="AL5" s="262">
        <v>2212</v>
      </c>
      <c r="AM5" s="131">
        <v>46985</v>
      </c>
      <c r="AN5" s="262">
        <v>2308</v>
      </c>
      <c r="AO5" s="131">
        <v>49015</v>
      </c>
      <c r="AP5" s="262">
        <v>2435</v>
      </c>
      <c r="AQ5" s="131">
        <v>50677</v>
      </c>
      <c r="AR5" s="262">
        <v>2542</v>
      </c>
      <c r="AS5" s="131">
        <v>51807</v>
      </c>
      <c r="AT5" s="262">
        <v>2631</v>
      </c>
      <c r="AU5" s="131">
        <v>53860</v>
      </c>
      <c r="AV5" s="262">
        <v>2735</v>
      </c>
      <c r="AW5" s="131">
        <v>55393</v>
      </c>
      <c r="AX5" s="262">
        <v>2831</v>
      </c>
      <c r="AY5" s="131">
        <v>57010</v>
      </c>
      <c r="AZ5" s="262">
        <v>2939</v>
      </c>
      <c r="BA5" s="204">
        <v>58609</v>
      </c>
      <c r="BB5" s="343">
        <v>3035</v>
      </c>
      <c r="BC5" s="204">
        <v>60178</v>
      </c>
      <c r="BD5" s="343">
        <v>3140</v>
      </c>
      <c r="BE5" s="204">
        <v>61865</v>
      </c>
      <c r="BF5" s="343">
        <v>3238</v>
      </c>
      <c r="BG5" s="204">
        <v>63450</v>
      </c>
      <c r="BH5" s="343">
        <v>3367</v>
      </c>
      <c r="BI5" s="261"/>
    </row>
    <row r="6" spans="1:66" x14ac:dyDescent="0.2">
      <c r="A6" s="258">
        <v>3</v>
      </c>
      <c r="B6" s="110" t="s">
        <v>3</v>
      </c>
      <c r="C6" s="129">
        <v>9487</v>
      </c>
      <c r="D6" s="130">
        <v>442</v>
      </c>
      <c r="E6" s="129">
        <v>18224</v>
      </c>
      <c r="F6" s="130">
        <v>1011</v>
      </c>
      <c r="G6" s="131">
        <v>24971</v>
      </c>
      <c r="H6" s="262">
        <v>1449</v>
      </c>
      <c r="I6" s="131">
        <v>32346</v>
      </c>
      <c r="J6" s="262">
        <v>1949</v>
      </c>
      <c r="K6" s="131">
        <v>39853</v>
      </c>
      <c r="L6" s="262">
        <v>2461</v>
      </c>
      <c r="M6" s="131">
        <v>47385</v>
      </c>
      <c r="N6" s="262">
        <v>3037</v>
      </c>
      <c r="O6" s="131">
        <v>54648</v>
      </c>
      <c r="P6" s="262">
        <v>3903</v>
      </c>
      <c r="Q6" s="131">
        <v>58085</v>
      </c>
      <c r="R6" s="262">
        <v>4201</v>
      </c>
      <c r="S6" s="131">
        <v>61845</v>
      </c>
      <c r="T6" s="262">
        <v>4577</v>
      </c>
      <c r="U6" s="131">
        <v>65782</v>
      </c>
      <c r="V6" s="262">
        <v>4943</v>
      </c>
      <c r="W6" s="131">
        <v>70639</v>
      </c>
      <c r="X6" s="262">
        <v>5278</v>
      </c>
      <c r="Y6" s="131">
        <v>73040</v>
      </c>
      <c r="Z6" s="262">
        <v>5666</v>
      </c>
      <c r="AA6" s="131">
        <v>77274</v>
      </c>
      <c r="AB6" s="262">
        <v>6018</v>
      </c>
      <c r="AC6" s="131">
        <v>82080</v>
      </c>
      <c r="AD6" s="262">
        <v>6367</v>
      </c>
      <c r="AE6" s="131">
        <v>119806</v>
      </c>
      <c r="AF6" s="262">
        <v>6751</v>
      </c>
      <c r="AG6" s="131">
        <v>178845</v>
      </c>
      <c r="AH6" s="262">
        <v>7122</v>
      </c>
      <c r="AI6" s="131">
        <v>288755</v>
      </c>
      <c r="AJ6" s="262">
        <v>7555</v>
      </c>
      <c r="AK6" s="131">
        <v>385997</v>
      </c>
      <c r="AL6" s="262">
        <v>7966</v>
      </c>
      <c r="AM6" s="131">
        <v>489711</v>
      </c>
      <c r="AN6" s="262">
        <v>8391</v>
      </c>
      <c r="AO6" s="131">
        <v>594309</v>
      </c>
      <c r="AP6" s="262">
        <v>8779</v>
      </c>
      <c r="AQ6" s="131">
        <v>715727</v>
      </c>
      <c r="AR6" s="262">
        <v>9170</v>
      </c>
      <c r="AS6" s="131">
        <v>794614</v>
      </c>
      <c r="AT6" s="262">
        <v>9475</v>
      </c>
      <c r="AU6" s="131">
        <v>942097</v>
      </c>
      <c r="AV6" s="262">
        <v>9785</v>
      </c>
      <c r="AW6" s="131">
        <v>1067476</v>
      </c>
      <c r="AX6" s="262">
        <v>10150</v>
      </c>
      <c r="AY6" s="131">
        <v>1249778</v>
      </c>
      <c r="AZ6" s="262">
        <v>10581</v>
      </c>
      <c r="BA6" s="204">
        <v>1409320</v>
      </c>
      <c r="BB6" s="343">
        <v>10980</v>
      </c>
      <c r="BC6" s="204">
        <v>1560277</v>
      </c>
      <c r="BD6" s="343">
        <v>11372</v>
      </c>
      <c r="BE6" s="204">
        <v>1709632</v>
      </c>
      <c r="BF6" s="343">
        <v>11753</v>
      </c>
      <c r="BG6" s="204">
        <v>1892485</v>
      </c>
      <c r="BH6" s="343">
        <v>12434</v>
      </c>
      <c r="BI6" s="261"/>
    </row>
    <row r="7" spans="1:66" x14ac:dyDescent="0.2">
      <c r="A7" s="258">
        <v>4</v>
      </c>
      <c r="B7" s="110" t="s">
        <v>4</v>
      </c>
      <c r="C7" s="129">
        <v>5352</v>
      </c>
      <c r="D7" s="130">
        <v>135</v>
      </c>
      <c r="E7" s="129">
        <v>11139</v>
      </c>
      <c r="F7" s="130">
        <v>312</v>
      </c>
      <c r="G7" s="131">
        <v>16424</v>
      </c>
      <c r="H7" s="262">
        <v>526</v>
      </c>
      <c r="I7" s="131">
        <v>23013</v>
      </c>
      <c r="J7" s="262">
        <v>787</v>
      </c>
      <c r="K7" s="131">
        <v>29807</v>
      </c>
      <c r="L7" s="262">
        <v>1034</v>
      </c>
      <c r="M7" s="131">
        <v>36240</v>
      </c>
      <c r="N7" s="262">
        <v>1319</v>
      </c>
      <c r="O7" s="131">
        <v>43341</v>
      </c>
      <c r="P7" s="262">
        <v>1921</v>
      </c>
      <c r="Q7" s="131">
        <v>46702</v>
      </c>
      <c r="R7" s="262">
        <v>2094</v>
      </c>
      <c r="S7" s="131">
        <v>50356</v>
      </c>
      <c r="T7" s="262">
        <v>2300</v>
      </c>
      <c r="U7" s="131">
        <v>53865</v>
      </c>
      <c r="V7" s="262">
        <v>2523</v>
      </c>
      <c r="W7" s="131">
        <v>58547</v>
      </c>
      <c r="X7" s="262">
        <v>2710</v>
      </c>
      <c r="Y7" s="131">
        <v>60996</v>
      </c>
      <c r="Z7" s="262">
        <v>2966</v>
      </c>
      <c r="AA7" s="131">
        <v>64646</v>
      </c>
      <c r="AB7" s="262">
        <v>3169</v>
      </c>
      <c r="AC7" s="131">
        <v>68145</v>
      </c>
      <c r="AD7" s="262">
        <v>3413</v>
      </c>
      <c r="AE7" s="131">
        <v>71958</v>
      </c>
      <c r="AF7" s="262">
        <v>3656</v>
      </c>
      <c r="AG7" s="131">
        <v>75523</v>
      </c>
      <c r="AH7" s="262">
        <v>3879</v>
      </c>
      <c r="AI7" s="131">
        <v>79731</v>
      </c>
      <c r="AJ7" s="262">
        <v>4144</v>
      </c>
      <c r="AK7" s="131">
        <v>83497</v>
      </c>
      <c r="AL7" s="262">
        <v>4404</v>
      </c>
      <c r="AM7" s="131">
        <v>87273</v>
      </c>
      <c r="AN7" s="262">
        <v>4640</v>
      </c>
      <c r="AO7" s="131">
        <v>91377</v>
      </c>
      <c r="AP7" s="262">
        <v>4909</v>
      </c>
      <c r="AQ7" s="131">
        <v>95476</v>
      </c>
      <c r="AR7" s="262">
        <v>5139</v>
      </c>
      <c r="AS7" s="131">
        <v>98296</v>
      </c>
      <c r="AT7" s="262">
        <v>5370</v>
      </c>
      <c r="AU7" s="131">
        <v>103262</v>
      </c>
      <c r="AV7" s="262">
        <v>5627</v>
      </c>
      <c r="AW7" s="131">
        <v>107480</v>
      </c>
      <c r="AX7" s="262">
        <v>5894</v>
      </c>
      <c r="AY7" s="131">
        <v>111634</v>
      </c>
      <c r="AZ7" s="262">
        <v>6175</v>
      </c>
      <c r="BA7" s="204">
        <v>115402</v>
      </c>
      <c r="BB7" s="343">
        <v>6465</v>
      </c>
      <c r="BC7" s="204">
        <v>119556</v>
      </c>
      <c r="BD7" s="343">
        <v>6760</v>
      </c>
      <c r="BE7" s="204">
        <v>123801</v>
      </c>
      <c r="BF7" s="343">
        <v>7036</v>
      </c>
      <c r="BG7" s="204">
        <v>127875</v>
      </c>
      <c r="BH7" s="343">
        <v>7290</v>
      </c>
      <c r="BI7" s="261"/>
    </row>
    <row r="8" spans="1:66" x14ac:dyDescent="0.2">
      <c r="A8" s="258">
        <v>5</v>
      </c>
      <c r="B8" s="110" t="s">
        <v>5</v>
      </c>
      <c r="C8" s="129">
        <v>8573</v>
      </c>
      <c r="D8" s="130">
        <v>460</v>
      </c>
      <c r="E8" s="129">
        <v>18859</v>
      </c>
      <c r="F8" s="130">
        <v>881</v>
      </c>
      <c r="G8" s="131">
        <v>38968</v>
      </c>
      <c r="H8" s="262">
        <v>1267</v>
      </c>
      <c r="I8" s="131">
        <v>62077</v>
      </c>
      <c r="J8" s="262">
        <v>1617</v>
      </c>
      <c r="K8" s="131">
        <v>95153</v>
      </c>
      <c r="L8" s="262">
        <v>1943</v>
      </c>
      <c r="M8" s="131">
        <v>136206</v>
      </c>
      <c r="N8" s="262">
        <v>2126</v>
      </c>
      <c r="O8" s="131">
        <v>179070</v>
      </c>
      <c r="P8" s="262">
        <v>2968</v>
      </c>
      <c r="Q8" s="131">
        <v>197571</v>
      </c>
      <c r="R8" s="262">
        <v>3176</v>
      </c>
      <c r="S8" s="131">
        <v>218245</v>
      </c>
      <c r="T8" s="262">
        <v>3405</v>
      </c>
      <c r="U8" s="131">
        <v>238093</v>
      </c>
      <c r="V8" s="262">
        <v>3687</v>
      </c>
      <c r="W8" s="131">
        <v>264459</v>
      </c>
      <c r="X8" s="262">
        <v>3881</v>
      </c>
      <c r="Y8" s="131">
        <v>280059</v>
      </c>
      <c r="Z8" s="262">
        <v>4146</v>
      </c>
      <c r="AA8" s="131">
        <v>302909</v>
      </c>
      <c r="AB8" s="262">
        <v>4362</v>
      </c>
      <c r="AC8" s="131">
        <v>324779</v>
      </c>
      <c r="AD8" s="262">
        <v>4646</v>
      </c>
      <c r="AE8" s="131">
        <v>351631</v>
      </c>
      <c r="AF8" s="262">
        <v>4901</v>
      </c>
      <c r="AG8" s="131">
        <v>374456</v>
      </c>
      <c r="AH8" s="262">
        <v>5141</v>
      </c>
      <c r="AI8" s="131">
        <v>404032</v>
      </c>
      <c r="AJ8" s="262">
        <v>5471</v>
      </c>
      <c r="AK8" s="131">
        <v>431038</v>
      </c>
      <c r="AL8" s="262">
        <v>5811</v>
      </c>
      <c r="AM8" s="131">
        <v>455227</v>
      </c>
      <c r="AN8" s="262">
        <v>6104</v>
      </c>
      <c r="AO8" s="131">
        <v>481622</v>
      </c>
      <c r="AP8" s="262">
        <v>6388</v>
      </c>
      <c r="AQ8" s="131">
        <v>510585</v>
      </c>
      <c r="AR8" s="262">
        <v>6622</v>
      </c>
      <c r="AS8" s="131">
        <v>527801</v>
      </c>
      <c r="AT8" s="262">
        <v>6875</v>
      </c>
      <c r="AU8" s="131">
        <v>559888</v>
      </c>
      <c r="AV8" s="262">
        <v>7130</v>
      </c>
      <c r="AW8" s="131">
        <v>584622</v>
      </c>
      <c r="AX8" s="262">
        <v>7414</v>
      </c>
      <c r="AY8" s="131">
        <v>609875</v>
      </c>
      <c r="AZ8" s="262">
        <v>7720</v>
      </c>
      <c r="BA8" s="204">
        <v>634089</v>
      </c>
      <c r="BB8" s="343">
        <v>8027</v>
      </c>
      <c r="BC8" s="204">
        <v>657427</v>
      </c>
      <c r="BD8" s="343">
        <v>8369</v>
      </c>
      <c r="BE8" s="204">
        <v>679403</v>
      </c>
      <c r="BF8" s="343">
        <v>8675</v>
      </c>
      <c r="BG8" s="204">
        <v>702980</v>
      </c>
      <c r="BH8" s="343">
        <v>9019</v>
      </c>
      <c r="BI8" s="261"/>
    </row>
    <row r="9" spans="1:66" x14ac:dyDescent="0.2">
      <c r="A9" s="258">
        <v>6</v>
      </c>
      <c r="B9" s="110" t="s">
        <v>6</v>
      </c>
      <c r="C9" s="129">
        <v>1048</v>
      </c>
      <c r="D9" s="130">
        <v>1469</v>
      </c>
      <c r="E9" s="129">
        <v>1765</v>
      </c>
      <c r="F9" s="130">
        <v>1936</v>
      </c>
      <c r="G9" s="131">
        <v>2023</v>
      </c>
      <c r="H9" s="262">
        <v>2177</v>
      </c>
      <c r="I9" s="131">
        <v>2466</v>
      </c>
      <c r="J9" s="262">
        <v>2427</v>
      </c>
      <c r="K9" s="131">
        <v>2812</v>
      </c>
      <c r="L9" s="262">
        <v>2838</v>
      </c>
      <c r="M9" s="131">
        <v>3241</v>
      </c>
      <c r="N9" s="262">
        <v>3214</v>
      </c>
      <c r="O9" s="131">
        <v>3676</v>
      </c>
      <c r="P9" s="262">
        <v>3717</v>
      </c>
      <c r="Q9" s="131">
        <v>3840</v>
      </c>
      <c r="R9" s="262">
        <v>3859</v>
      </c>
      <c r="S9" s="131">
        <v>4029</v>
      </c>
      <c r="T9" s="262">
        <v>3980</v>
      </c>
      <c r="U9" s="131">
        <v>4265</v>
      </c>
      <c r="V9" s="262">
        <v>4130</v>
      </c>
      <c r="W9" s="131">
        <v>4519</v>
      </c>
      <c r="X9" s="262">
        <v>4227</v>
      </c>
      <c r="Y9" s="131">
        <v>4657</v>
      </c>
      <c r="Z9" s="262">
        <v>4360</v>
      </c>
      <c r="AA9" s="131">
        <v>4839</v>
      </c>
      <c r="AB9" s="262">
        <v>4501</v>
      </c>
      <c r="AC9" s="131">
        <v>5564</v>
      </c>
      <c r="AD9" s="262">
        <v>4614</v>
      </c>
      <c r="AE9" s="131">
        <v>5746</v>
      </c>
      <c r="AF9" s="262">
        <v>4735</v>
      </c>
      <c r="AG9" s="131">
        <v>5920</v>
      </c>
      <c r="AH9" s="262">
        <v>4840</v>
      </c>
      <c r="AI9" s="131">
        <v>6206</v>
      </c>
      <c r="AJ9" s="262">
        <v>4975</v>
      </c>
      <c r="AK9" s="131">
        <v>6463</v>
      </c>
      <c r="AL9" s="262">
        <v>5091</v>
      </c>
      <c r="AM9" s="131">
        <v>6665</v>
      </c>
      <c r="AN9" s="262">
        <v>5181</v>
      </c>
      <c r="AO9" s="131">
        <v>6893</v>
      </c>
      <c r="AP9" s="262">
        <v>5304</v>
      </c>
      <c r="AQ9" s="131">
        <v>7110</v>
      </c>
      <c r="AR9" s="262">
        <v>5387</v>
      </c>
      <c r="AS9" s="131">
        <v>7285</v>
      </c>
      <c r="AT9" s="262">
        <v>5488</v>
      </c>
      <c r="AU9" s="131">
        <v>7573</v>
      </c>
      <c r="AV9" s="262">
        <v>5578</v>
      </c>
      <c r="AW9" s="131">
        <v>7818</v>
      </c>
      <c r="AX9" s="262">
        <v>5665</v>
      </c>
      <c r="AY9" s="131">
        <v>8087</v>
      </c>
      <c r="AZ9" s="262">
        <v>5770</v>
      </c>
      <c r="BA9" s="204">
        <v>8308</v>
      </c>
      <c r="BB9" s="343">
        <v>5892</v>
      </c>
      <c r="BC9" s="204">
        <v>8478</v>
      </c>
      <c r="BD9" s="343">
        <v>5995</v>
      </c>
      <c r="BE9" s="204">
        <v>8695</v>
      </c>
      <c r="BF9" s="343">
        <v>6121</v>
      </c>
      <c r="BG9" s="204">
        <v>8909</v>
      </c>
      <c r="BH9" s="343">
        <v>6331</v>
      </c>
      <c r="BI9" s="261"/>
    </row>
    <row r="10" spans="1:66" x14ac:dyDescent="0.2">
      <c r="A10" s="258">
        <v>7</v>
      </c>
      <c r="B10" s="110" t="s">
        <v>7</v>
      </c>
      <c r="C10" s="129">
        <v>230042</v>
      </c>
      <c r="D10" s="130">
        <v>10767</v>
      </c>
      <c r="E10" s="129">
        <v>315064</v>
      </c>
      <c r="F10" s="130">
        <v>18401</v>
      </c>
      <c r="G10" s="131">
        <v>350524</v>
      </c>
      <c r="H10" s="262">
        <v>24175</v>
      </c>
      <c r="I10" s="131">
        <v>406560</v>
      </c>
      <c r="J10" s="262">
        <v>28301</v>
      </c>
      <c r="K10" s="131">
        <v>443628</v>
      </c>
      <c r="L10" s="262">
        <v>32253</v>
      </c>
      <c r="M10" s="131">
        <v>486716</v>
      </c>
      <c r="N10" s="262">
        <v>35717</v>
      </c>
      <c r="O10" s="131">
        <v>518704</v>
      </c>
      <c r="P10" s="262">
        <v>41099</v>
      </c>
      <c r="Q10" s="131">
        <v>537721</v>
      </c>
      <c r="R10" s="262">
        <v>42967</v>
      </c>
      <c r="S10" s="131">
        <v>559317</v>
      </c>
      <c r="T10" s="262">
        <v>44830</v>
      </c>
      <c r="U10" s="131">
        <v>577327</v>
      </c>
      <c r="V10" s="262">
        <v>46878</v>
      </c>
      <c r="W10" s="131">
        <v>599903</v>
      </c>
      <c r="X10" s="262">
        <v>48468</v>
      </c>
      <c r="Y10" s="131">
        <v>611212</v>
      </c>
      <c r="Z10" s="262">
        <v>50311</v>
      </c>
      <c r="AA10" s="131">
        <v>629674</v>
      </c>
      <c r="AB10" s="262">
        <v>52110</v>
      </c>
      <c r="AC10" s="131">
        <v>647933</v>
      </c>
      <c r="AD10" s="262">
        <v>54242</v>
      </c>
      <c r="AE10" s="131">
        <v>666577</v>
      </c>
      <c r="AF10" s="262">
        <v>56432</v>
      </c>
      <c r="AG10" s="131">
        <v>686202</v>
      </c>
      <c r="AH10" s="262">
        <v>58488</v>
      </c>
      <c r="AI10" s="131">
        <v>711946</v>
      </c>
      <c r="AJ10" s="262">
        <v>61067</v>
      </c>
      <c r="AK10" s="131">
        <v>734057</v>
      </c>
      <c r="AL10" s="262">
        <v>63195</v>
      </c>
      <c r="AM10" s="131">
        <v>756287</v>
      </c>
      <c r="AN10" s="262">
        <v>65368</v>
      </c>
      <c r="AO10" s="131">
        <v>782064</v>
      </c>
      <c r="AP10" s="262">
        <v>67716</v>
      </c>
      <c r="AQ10" s="131">
        <v>807228</v>
      </c>
      <c r="AR10" s="262">
        <v>69620</v>
      </c>
      <c r="AS10" s="131">
        <v>823820</v>
      </c>
      <c r="AT10" s="262">
        <v>71580</v>
      </c>
      <c r="AU10" s="131">
        <v>851284</v>
      </c>
      <c r="AV10" s="262">
        <v>73554</v>
      </c>
      <c r="AW10" s="131">
        <v>873820</v>
      </c>
      <c r="AX10" s="262">
        <v>75399</v>
      </c>
      <c r="AY10" s="131">
        <v>898749</v>
      </c>
      <c r="AZ10" s="262">
        <v>77591</v>
      </c>
      <c r="BA10" s="204">
        <v>922782</v>
      </c>
      <c r="BB10" s="343">
        <v>80242</v>
      </c>
      <c r="BC10" s="204">
        <v>944739</v>
      </c>
      <c r="BD10" s="343">
        <v>82583</v>
      </c>
      <c r="BE10" s="204">
        <v>969846</v>
      </c>
      <c r="BF10" s="343">
        <v>84825</v>
      </c>
      <c r="BG10" s="204">
        <v>997617</v>
      </c>
      <c r="BH10" s="343">
        <v>92199</v>
      </c>
      <c r="BI10" s="261"/>
    </row>
    <row r="11" spans="1:66" x14ac:dyDescent="0.2">
      <c r="A11" s="258">
        <v>8</v>
      </c>
      <c r="B11" s="110" t="s">
        <v>8</v>
      </c>
      <c r="C11" s="129">
        <v>4128</v>
      </c>
      <c r="D11" s="130">
        <v>823</v>
      </c>
      <c r="E11" s="129">
        <v>8494</v>
      </c>
      <c r="F11" s="130">
        <v>1734</v>
      </c>
      <c r="G11" s="131">
        <v>12328</v>
      </c>
      <c r="H11" s="262">
        <v>2824</v>
      </c>
      <c r="I11" s="131">
        <v>16821</v>
      </c>
      <c r="J11" s="262">
        <v>3827</v>
      </c>
      <c r="K11" s="131">
        <v>23064</v>
      </c>
      <c r="L11" s="262">
        <v>4823</v>
      </c>
      <c r="M11" s="131">
        <v>26178</v>
      </c>
      <c r="N11" s="262">
        <v>5937</v>
      </c>
      <c r="O11" s="131">
        <v>32817</v>
      </c>
      <c r="P11" s="262">
        <v>7431</v>
      </c>
      <c r="Q11" s="131">
        <v>35117</v>
      </c>
      <c r="R11" s="262">
        <v>8009</v>
      </c>
      <c r="S11" s="131">
        <v>37825</v>
      </c>
      <c r="T11" s="262">
        <v>8578</v>
      </c>
      <c r="U11" s="131">
        <v>40156</v>
      </c>
      <c r="V11" s="262">
        <v>9162</v>
      </c>
      <c r="W11" s="131">
        <v>43739</v>
      </c>
      <c r="X11" s="262">
        <v>9688</v>
      </c>
      <c r="Y11" s="131">
        <v>45324</v>
      </c>
      <c r="Z11" s="262">
        <v>10258</v>
      </c>
      <c r="AA11" s="131">
        <v>47711</v>
      </c>
      <c r="AB11" s="262">
        <v>10812</v>
      </c>
      <c r="AC11" s="131">
        <v>49932</v>
      </c>
      <c r="AD11" s="262">
        <v>11344</v>
      </c>
      <c r="AE11" s="131">
        <v>52348</v>
      </c>
      <c r="AF11" s="262">
        <v>11907</v>
      </c>
      <c r="AG11" s="131">
        <v>54660</v>
      </c>
      <c r="AH11" s="262">
        <v>12386</v>
      </c>
      <c r="AI11" s="131">
        <v>57550</v>
      </c>
      <c r="AJ11" s="262">
        <v>12988</v>
      </c>
      <c r="AK11" s="131">
        <v>59995</v>
      </c>
      <c r="AL11" s="262">
        <v>13523</v>
      </c>
      <c r="AM11" s="131">
        <v>62726</v>
      </c>
      <c r="AN11" s="262">
        <v>14116</v>
      </c>
      <c r="AO11" s="131">
        <v>65422</v>
      </c>
      <c r="AP11" s="262">
        <v>14688</v>
      </c>
      <c r="AQ11" s="131">
        <v>68194</v>
      </c>
      <c r="AR11" s="262">
        <v>15273</v>
      </c>
      <c r="AS11" s="131">
        <v>70149</v>
      </c>
      <c r="AT11" s="262">
        <v>15868</v>
      </c>
      <c r="AU11" s="131">
        <v>73936</v>
      </c>
      <c r="AV11" s="262">
        <v>16531</v>
      </c>
      <c r="AW11" s="131">
        <v>76764</v>
      </c>
      <c r="AX11" s="262">
        <v>17117</v>
      </c>
      <c r="AY11" s="131">
        <v>79918</v>
      </c>
      <c r="AZ11" s="262">
        <v>17805</v>
      </c>
      <c r="BA11" s="204">
        <v>82922</v>
      </c>
      <c r="BB11" s="343">
        <v>18472</v>
      </c>
      <c r="BC11" s="204">
        <v>86043</v>
      </c>
      <c r="BD11" s="343">
        <v>19201</v>
      </c>
      <c r="BE11" s="204">
        <v>88723</v>
      </c>
      <c r="BF11" s="343">
        <v>19866</v>
      </c>
      <c r="BG11" s="204">
        <v>91496</v>
      </c>
      <c r="BH11" s="343">
        <v>20897</v>
      </c>
      <c r="BI11" s="261"/>
    </row>
    <row r="12" spans="1:66" x14ac:dyDescent="0.2">
      <c r="A12" s="258">
        <v>9</v>
      </c>
      <c r="B12" s="110" t="s">
        <v>9</v>
      </c>
      <c r="C12" s="129">
        <v>167</v>
      </c>
      <c r="D12" s="130">
        <v>7</v>
      </c>
      <c r="E12" s="129">
        <v>381</v>
      </c>
      <c r="F12" s="130">
        <v>15</v>
      </c>
      <c r="G12" s="131">
        <v>601</v>
      </c>
      <c r="H12" s="262">
        <v>25</v>
      </c>
      <c r="I12" s="131">
        <v>839</v>
      </c>
      <c r="J12" s="262">
        <v>42</v>
      </c>
      <c r="K12" s="131">
        <v>1288</v>
      </c>
      <c r="L12" s="262">
        <v>61</v>
      </c>
      <c r="M12" s="131">
        <v>1370</v>
      </c>
      <c r="N12" s="262">
        <v>82</v>
      </c>
      <c r="O12" s="131">
        <v>2052</v>
      </c>
      <c r="P12" s="262">
        <v>111</v>
      </c>
      <c r="Q12" s="131">
        <v>2224</v>
      </c>
      <c r="R12" s="262">
        <v>121</v>
      </c>
      <c r="S12" s="131">
        <v>2498</v>
      </c>
      <c r="T12" s="262">
        <v>131</v>
      </c>
      <c r="U12" s="131">
        <v>2751</v>
      </c>
      <c r="V12" s="262">
        <v>138</v>
      </c>
      <c r="W12" s="131">
        <v>3092</v>
      </c>
      <c r="X12" s="262">
        <v>146</v>
      </c>
      <c r="Y12" s="131">
        <v>3278</v>
      </c>
      <c r="Z12" s="262">
        <v>156</v>
      </c>
      <c r="AA12" s="131">
        <v>3557</v>
      </c>
      <c r="AB12" s="262">
        <v>161</v>
      </c>
      <c r="AC12" s="131">
        <v>3825</v>
      </c>
      <c r="AD12" s="262">
        <v>168</v>
      </c>
      <c r="AE12" s="131">
        <v>4078</v>
      </c>
      <c r="AF12" s="262">
        <v>181</v>
      </c>
      <c r="AG12" s="131">
        <v>4320</v>
      </c>
      <c r="AH12" s="262">
        <v>189</v>
      </c>
      <c r="AI12" s="131">
        <v>4604</v>
      </c>
      <c r="AJ12" s="262">
        <v>201</v>
      </c>
      <c r="AK12" s="131">
        <v>4850</v>
      </c>
      <c r="AL12" s="262">
        <v>215</v>
      </c>
      <c r="AM12" s="131">
        <v>5109</v>
      </c>
      <c r="AN12" s="262">
        <v>220</v>
      </c>
      <c r="AO12" s="131">
        <v>5360</v>
      </c>
      <c r="AP12" s="262">
        <v>224</v>
      </c>
      <c r="AQ12" s="131">
        <v>5635</v>
      </c>
      <c r="AR12" s="262">
        <v>230</v>
      </c>
      <c r="AS12" s="131">
        <v>5809</v>
      </c>
      <c r="AT12" s="262">
        <v>235</v>
      </c>
      <c r="AU12" s="131">
        <v>6127</v>
      </c>
      <c r="AV12" s="262">
        <v>242</v>
      </c>
      <c r="AW12" s="131">
        <v>6365</v>
      </c>
      <c r="AX12" s="262">
        <v>250</v>
      </c>
      <c r="AY12" s="131">
        <v>6612</v>
      </c>
      <c r="AZ12" s="262">
        <v>257</v>
      </c>
      <c r="BA12" s="204">
        <v>6782</v>
      </c>
      <c r="BB12" s="343">
        <v>260</v>
      </c>
      <c r="BC12" s="204">
        <v>7028</v>
      </c>
      <c r="BD12" s="343">
        <v>264</v>
      </c>
      <c r="BE12" s="204">
        <v>7265</v>
      </c>
      <c r="BF12" s="343">
        <v>273</v>
      </c>
      <c r="BG12" s="204">
        <v>7465</v>
      </c>
      <c r="BH12" s="343">
        <v>286</v>
      </c>
      <c r="BI12" s="261"/>
    </row>
    <row r="13" spans="1:66" x14ac:dyDescent="0.2">
      <c r="A13" s="258">
        <v>10</v>
      </c>
      <c r="B13" s="110" t="s">
        <v>10</v>
      </c>
      <c r="C13" s="129">
        <v>129</v>
      </c>
      <c r="D13" s="130">
        <v>99</v>
      </c>
      <c r="E13" s="129">
        <v>279</v>
      </c>
      <c r="F13" s="130">
        <v>172</v>
      </c>
      <c r="G13" s="131">
        <v>498</v>
      </c>
      <c r="H13" s="262">
        <v>228</v>
      </c>
      <c r="I13" s="131">
        <v>679</v>
      </c>
      <c r="J13" s="262">
        <v>303</v>
      </c>
      <c r="K13" s="131">
        <v>911</v>
      </c>
      <c r="L13" s="262">
        <v>357</v>
      </c>
      <c r="M13" s="131">
        <v>1128</v>
      </c>
      <c r="N13" s="262">
        <v>365</v>
      </c>
      <c r="O13" s="131">
        <v>2110</v>
      </c>
      <c r="P13" s="262">
        <v>535</v>
      </c>
      <c r="Q13" s="131">
        <v>2218</v>
      </c>
      <c r="R13" s="262">
        <v>576</v>
      </c>
      <c r="S13" s="131">
        <v>2389</v>
      </c>
      <c r="T13" s="262">
        <v>613</v>
      </c>
      <c r="U13" s="131">
        <v>2561</v>
      </c>
      <c r="V13" s="262">
        <v>656</v>
      </c>
      <c r="W13" s="131">
        <v>2733</v>
      </c>
      <c r="X13" s="262">
        <v>681</v>
      </c>
      <c r="Y13" s="131">
        <v>2799</v>
      </c>
      <c r="Z13" s="262">
        <v>730</v>
      </c>
      <c r="AA13" s="131">
        <v>2952</v>
      </c>
      <c r="AB13" s="262">
        <v>770</v>
      </c>
      <c r="AC13" s="131">
        <v>3080</v>
      </c>
      <c r="AD13" s="262">
        <v>807</v>
      </c>
      <c r="AE13" s="131">
        <v>3258</v>
      </c>
      <c r="AF13" s="262">
        <v>846</v>
      </c>
      <c r="AG13" s="131">
        <v>3391</v>
      </c>
      <c r="AH13" s="262">
        <v>902</v>
      </c>
      <c r="AI13" s="131">
        <v>3594</v>
      </c>
      <c r="AJ13" s="262">
        <v>947</v>
      </c>
      <c r="AK13" s="131">
        <v>3742</v>
      </c>
      <c r="AL13" s="262">
        <v>973</v>
      </c>
      <c r="AM13" s="131">
        <v>3905</v>
      </c>
      <c r="AN13" s="262">
        <v>1012</v>
      </c>
      <c r="AO13" s="131">
        <v>4038</v>
      </c>
      <c r="AP13" s="262">
        <v>1053</v>
      </c>
      <c r="AQ13" s="131">
        <v>4220</v>
      </c>
      <c r="AR13" s="262">
        <v>1108</v>
      </c>
      <c r="AS13" s="131">
        <v>4341</v>
      </c>
      <c r="AT13" s="262">
        <v>1137</v>
      </c>
      <c r="AU13" s="131">
        <v>4575</v>
      </c>
      <c r="AV13" s="262">
        <v>1175</v>
      </c>
      <c r="AW13" s="131">
        <v>4684</v>
      </c>
      <c r="AX13" s="262">
        <v>1216</v>
      </c>
      <c r="AY13" s="131">
        <v>4913</v>
      </c>
      <c r="AZ13" s="262">
        <v>1245</v>
      </c>
      <c r="BA13" s="204">
        <v>5047</v>
      </c>
      <c r="BB13" s="343">
        <v>1267</v>
      </c>
      <c r="BC13" s="204">
        <v>5222</v>
      </c>
      <c r="BD13" s="343">
        <v>1322</v>
      </c>
      <c r="BE13" s="204">
        <v>5354</v>
      </c>
      <c r="BF13" s="343">
        <v>1370</v>
      </c>
      <c r="BG13" s="204">
        <v>5532</v>
      </c>
      <c r="BH13" s="343">
        <v>1412</v>
      </c>
      <c r="BI13" s="261"/>
    </row>
    <row r="14" spans="1:66" x14ac:dyDescent="0.2">
      <c r="A14" s="258">
        <v>11</v>
      </c>
      <c r="B14" s="110" t="s">
        <v>11</v>
      </c>
      <c r="C14" s="129">
        <v>10730</v>
      </c>
      <c r="D14" s="130">
        <v>961</v>
      </c>
      <c r="E14" s="129">
        <v>27083</v>
      </c>
      <c r="F14" s="130">
        <v>1673</v>
      </c>
      <c r="G14" s="131">
        <v>43264</v>
      </c>
      <c r="H14" s="262">
        <v>2458</v>
      </c>
      <c r="I14" s="131">
        <v>63441</v>
      </c>
      <c r="J14" s="262">
        <v>3194</v>
      </c>
      <c r="K14" s="131">
        <v>87911</v>
      </c>
      <c r="L14" s="262">
        <v>4112</v>
      </c>
      <c r="M14" s="131">
        <v>118586</v>
      </c>
      <c r="N14" s="262">
        <v>4918</v>
      </c>
      <c r="O14" s="131">
        <v>177728</v>
      </c>
      <c r="P14" s="262">
        <v>6280</v>
      </c>
      <c r="Q14" s="131">
        <v>191247</v>
      </c>
      <c r="R14" s="262">
        <v>6807</v>
      </c>
      <c r="S14" s="131">
        <v>205515</v>
      </c>
      <c r="T14" s="262">
        <v>7256</v>
      </c>
      <c r="U14" s="131">
        <v>218557</v>
      </c>
      <c r="V14" s="262">
        <v>7791</v>
      </c>
      <c r="W14" s="131">
        <v>236290</v>
      </c>
      <c r="X14" s="262">
        <v>8243</v>
      </c>
      <c r="Y14" s="131">
        <v>244413</v>
      </c>
      <c r="Z14" s="262">
        <v>8771</v>
      </c>
      <c r="AA14" s="131">
        <v>256809</v>
      </c>
      <c r="AB14" s="262">
        <v>9325</v>
      </c>
      <c r="AC14" s="131">
        <v>267880</v>
      </c>
      <c r="AD14" s="262">
        <v>9793</v>
      </c>
      <c r="AE14" s="131">
        <v>280881</v>
      </c>
      <c r="AF14" s="262">
        <v>10272</v>
      </c>
      <c r="AG14" s="131">
        <v>294302</v>
      </c>
      <c r="AH14" s="262">
        <v>10706</v>
      </c>
      <c r="AI14" s="131">
        <v>310182</v>
      </c>
      <c r="AJ14" s="262">
        <v>11237</v>
      </c>
      <c r="AK14" s="131">
        <v>324045</v>
      </c>
      <c r="AL14" s="262">
        <v>11721</v>
      </c>
      <c r="AM14" s="131">
        <v>340656</v>
      </c>
      <c r="AN14" s="262">
        <v>12227</v>
      </c>
      <c r="AO14" s="131">
        <v>357353</v>
      </c>
      <c r="AP14" s="262">
        <v>12776</v>
      </c>
      <c r="AQ14" s="131">
        <v>373307</v>
      </c>
      <c r="AR14" s="262">
        <v>13321</v>
      </c>
      <c r="AS14" s="131">
        <v>384036</v>
      </c>
      <c r="AT14" s="262">
        <v>13797</v>
      </c>
      <c r="AU14" s="131">
        <v>403778</v>
      </c>
      <c r="AV14" s="262">
        <v>14297</v>
      </c>
      <c r="AW14" s="131">
        <v>418935</v>
      </c>
      <c r="AX14" s="262">
        <v>14831</v>
      </c>
      <c r="AY14" s="131">
        <v>434837</v>
      </c>
      <c r="AZ14" s="262">
        <v>15427</v>
      </c>
      <c r="BA14" s="204">
        <v>448348</v>
      </c>
      <c r="BB14" s="343">
        <v>15999</v>
      </c>
      <c r="BC14" s="204">
        <v>463295</v>
      </c>
      <c r="BD14" s="343">
        <v>16624</v>
      </c>
      <c r="BE14" s="204">
        <v>477731</v>
      </c>
      <c r="BF14" s="343">
        <v>17221</v>
      </c>
      <c r="BG14" s="204">
        <v>492036</v>
      </c>
      <c r="BH14" s="343">
        <v>17786</v>
      </c>
      <c r="BI14" s="261"/>
    </row>
    <row r="15" spans="1:66" x14ac:dyDescent="0.2">
      <c r="A15" s="258">
        <v>12</v>
      </c>
      <c r="B15" s="110" t="s">
        <v>12</v>
      </c>
      <c r="C15" s="129">
        <v>385</v>
      </c>
      <c r="D15" s="130">
        <v>119</v>
      </c>
      <c r="E15" s="129">
        <v>1093</v>
      </c>
      <c r="F15" s="130">
        <v>193</v>
      </c>
      <c r="G15" s="131">
        <v>1635</v>
      </c>
      <c r="H15" s="262">
        <v>253</v>
      </c>
      <c r="I15" s="131">
        <v>2326</v>
      </c>
      <c r="J15" s="262">
        <v>321</v>
      </c>
      <c r="K15" s="131">
        <v>3245</v>
      </c>
      <c r="L15" s="262">
        <v>371</v>
      </c>
      <c r="M15" s="131">
        <v>4053</v>
      </c>
      <c r="N15" s="262">
        <v>420</v>
      </c>
      <c r="O15" s="131">
        <v>6942</v>
      </c>
      <c r="P15" s="262">
        <v>532</v>
      </c>
      <c r="Q15" s="131">
        <v>7517</v>
      </c>
      <c r="R15" s="262">
        <v>565</v>
      </c>
      <c r="S15" s="131">
        <v>8071</v>
      </c>
      <c r="T15" s="262">
        <v>598</v>
      </c>
      <c r="U15" s="131">
        <v>8562</v>
      </c>
      <c r="V15" s="262">
        <v>640</v>
      </c>
      <c r="W15" s="131">
        <v>9286</v>
      </c>
      <c r="X15" s="262">
        <v>671</v>
      </c>
      <c r="Y15" s="131">
        <v>9570</v>
      </c>
      <c r="Z15" s="262">
        <v>709</v>
      </c>
      <c r="AA15" s="131">
        <v>10095</v>
      </c>
      <c r="AB15" s="262">
        <v>737</v>
      </c>
      <c r="AC15" s="131">
        <v>10580</v>
      </c>
      <c r="AD15" s="262">
        <v>772</v>
      </c>
      <c r="AE15" s="131">
        <v>11119</v>
      </c>
      <c r="AF15" s="262">
        <v>825</v>
      </c>
      <c r="AG15" s="131">
        <v>11602</v>
      </c>
      <c r="AH15" s="262">
        <v>874</v>
      </c>
      <c r="AI15" s="131">
        <v>12293</v>
      </c>
      <c r="AJ15" s="262">
        <v>919</v>
      </c>
      <c r="AK15" s="131">
        <v>12843</v>
      </c>
      <c r="AL15" s="262">
        <v>966</v>
      </c>
      <c r="AM15" s="131">
        <v>13362</v>
      </c>
      <c r="AN15" s="262">
        <v>1016</v>
      </c>
      <c r="AO15" s="131">
        <v>13933</v>
      </c>
      <c r="AP15" s="262">
        <v>1063</v>
      </c>
      <c r="AQ15" s="131">
        <v>14576</v>
      </c>
      <c r="AR15" s="262">
        <v>1105</v>
      </c>
      <c r="AS15" s="131">
        <v>14986</v>
      </c>
      <c r="AT15" s="262">
        <v>1146</v>
      </c>
      <c r="AU15" s="131">
        <v>15783</v>
      </c>
      <c r="AV15" s="262">
        <v>1199</v>
      </c>
      <c r="AW15" s="131">
        <v>16327</v>
      </c>
      <c r="AX15" s="262">
        <v>1244</v>
      </c>
      <c r="AY15" s="131">
        <v>17017</v>
      </c>
      <c r="AZ15" s="262">
        <v>1292</v>
      </c>
      <c r="BA15" s="204">
        <v>17594</v>
      </c>
      <c r="BB15" s="343">
        <v>1347</v>
      </c>
      <c r="BC15" s="204">
        <v>18229</v>
      </c>
      <c r="BD15" s="343">
        <v>1398</v>
      </c>
      <c r="BE15" s="204">
        <v>18863</v>
      </c>
      <c r="BF15" s="343">
        <v>1444</v>
      </c>
      <c r="BG15" s="204">
        <v>19556</v>
      </c>
      <c r="BH15" s="343">
        <v>1478</v>
      </c>
      <c r="BI15" s="261"/>
    </row>
    <row r="16" spans="1:66" x14ac:dyDescent="0.2">
      <c r="A16" s="258">
        <v>13</v>
      </c>
      <c r="B16" s="110" t="s">
        <v>13</v>
      </c>
      <c r="C16" s="129">
        <v>252</v>
      </c>
      <c r="D16" s="130">
        <v>18</v>
      </c>
      <c r="E16" s="129">
        <v>429</v>
      </c>
      <c r="F16" s="130">
        <v>38</v>
      </c>
      <c r="G16" s="131">
        <v>535</v>
      </c>
      <c r="H16" s="262">
        <v>58</v>
      </c>
      <c r="I16" s="131">
        <v>727</v>
      </c>
      <c r="J16" s="262">
        <v>72</v>
      </c>
      <c r="K16" s="131">
        <v>895</v>
      </c>
      <c r="L16" s="262">
        <v>79</v>
      </c>
      <c r="M16" s="131">
        <v>1066</v>
      </c>
      <c r="N16" s="262">
        <v>91</v>
      </c>
      <c r="O16" s="131">
        <v>1388</v>
      </c>
      <c r="P16" s="262">
        <v>129</v>
      </c>
      <c r="Q16" s="131">
        <v>1458</v>
      </c>
      <c r="R16" s="262">
        <v>142</v>
      </c>
      <c r="S16" s="131">
        <v>1564</v>
      </c>
      <c r="T16" s="262">
        <v>150</v>
      </c>
      <c r="U16" s="131">
        <v>1642</v>
      </c>
      <c r="V16" s="262">
        <v>162</v>
      </c>
      <c r="W16" s="131">
        <v>1727</v>
      </c>
      <c r="X16" s="262">
        <v>177</v>
      </c>
      <c r="Y16" s="131">
        <v>1781</v>
      </c>
      <c r="Z16" s="262">
        <v>182</v>
      </c>
      <c r="AA16" s="131">
        <v>1865</v>
      </c>
      <c r="AB16" s="262">
        <v>194</v>
      </c>
      <c r="AC16" s="131">
        <v>1946</v>
      </c>
      <c r="AD16" s="262">
        <v>207</v>
      </c>
      <c r="AE16" s="131">
        <v>2030</v>
      </c>
      <c r="AF16" s="262">
        <v>217</v>
      </c>
      <c r="AG16" s="131">
        <v>2119</v>
      </c>
      <c r="AH16" s="262">
        <v>225</v>
      </c>
      <c r="AI16" s="131">
        <v>2232</v>
      </c>
      <c r="AJ16" s="262">
        <v>237</v>
      </c>
      <c r="AK16" s="131">
        <v>2331</v>
      </c>
      <c r="AL16" s="262">
        <v>249</v>
      </c>
      <c r="AM16" s="131">
        <v>2420</v>
      </c>
      <c r="AN16" s="262">
        <v>262</v>
      </c>
      <c r="AO16" s="131">
        <v>2530</v>
      </c>
      <c r="AP16" s="262">
        <v>276</v>
      </c>
      <c r="AQ16" s="131">
        <v>2641</v>
      </c>
      <c r="AR16" s="262">
        <v>282</v>
      </c>
      <c r="AS16" s="131">
        <v>2716</v>
      </c>
      <c r="AT16" s="262">
        <v>290</v>
      </c>
      <c r="AU16" s="131">
        <v>2833</v>
      </c>
      <c r="AV16" s="262">
        <v>299</v>
      </c>
      <c r="AW16" s="131">
        <v>2945</v>
      </c>
      <c r="AX16" s="262">
        <v>311</v>
      </c>
      <c r="AY16" s="131">
        <v>3058</v>
      </c>
      <c r="AZ16" s="262">
        <v>323</v>
      </c>
      <c r="BA16" s="204">
        <v>3144</v>
      </c>
      <c r="BB16" s="343">
        <v>342</v>
      </c>
      <c r="BC16" s="204">
        <v>3226</v>
      </c>
      <c r="BD16" s="343">
        <v>356</v>
      </c>
      <c r="BE16" s="204">
        <v>3341</v>
      </c>
      <c r="BF16" s="343">
        <v>367</v>
      </c>
      <c r="BG16" s="204">
        <v>3463</v>
      </c>
      <c r="BH16" s="343">
        <v>391</v>
      </c>
      <c r="BI16" s="261"/>
    </row>
    <row r="17" spans="1:61" x14ac:dyDescent="0.2">
      <c r="A17" s="258">
        <v>14</v>
      </c>
      <c r="B17" s="110" t="s">
        <v>14</v>
      </c>
      <c r="C17" s="129">
        <v>558</v>
      </c>
      <c r="D17" s="130">
        <v>63</v>
      </c>
      <c r="E17" s="129">
        <v>1100</v>
      </c>
      <c r="F17" s="130">
        <v>120</v>
      </c>
      <c r="G17" s="131">
        <v>1495</v>
      </c>
      <c r="H17" s="262">
        <v>168</v>
      </c>
      <c r="I17" s="131">
        <v>2047</v>
      </c>
      <c r="J17" s="262">
        <v>238</v>
      </c>
      <c r="K17" s="131">
        <v>2464</v>
      </c>
      <c r="L17" s="262">
        <v>279</v>
      </c>
      <c r="M17" s="131">
        <v>2961</v>
      </c>
      <c r="N17" s="262">
        <v>305</v>
      </c>
      <c r="O17" s="131">
        <v>3987</v>
      </c>
      <c r="P17" s="262">
        <v>410</v>
      </c>
      <c r="Q17" s="131">
        <v>4223</v>
      </c>
      <c r="R17" s="262">
        <v>440</v>
      </c>
      <c r="S17" s="131">
        <v>4512</v>
      </c>
      <c r="T17" s="262">
        <v>460</v>
      </c>
      <c r="U17" s="131">
        <v>4782</v>
      </c>
      <c r="V17" s="262">
        <v>498</v>
      </c>
      <c r="W17" s="131">
        <v>5143</v>
      </c>
      <c r="X17" s="262">
        <v>522</v>
      </c>
      <c r="Y17" s="131">
        <v>5331</v>
      </c>
      <c r="Z17" s="262">
        <v>556</v>
      </c>
      <c r="AA17" s="131">
        <v>5601</v>
      </c>
      <c r="AB17" s="262">
        <v>585</v>
      </c>
      <c r="AC17" s="131">
        <v>5818</v>
      </c>
      <c r="AD17" s="262">
        <v>615</v>
      </c>
      <c r="AE17" s="131">
        <v>6058</v>
      </c>
      <c r="AF17" s="262">
        <v>657</v>
      </c>
      <c r="AG17" s="131">
        <v>6286</v>
      </c>
      <c r="AH17" s="262">
        <v>683</v>
      </c>
      <c r="AI17" s="131">
        <v>6620</v>
      </c>
      <c r="AJ17" s="262">
        <v>718</v>
      </c>
      <c r="AK17" s="131">
        <v>6872</v>
      </c>
      <c r="AL17" s="262">
        <v>759</v>
      </c>
      <c r="AM17" s="131">
        <v>7146</v>
      </c>
      <c r="AN17" s="262">
        <v>793</v>
      </c>
      <c r="AO17" s="131">
        <v>7449</v>
      </c>
      <c r="AP17" s="262">
        <v>828</v>
      </c>
      <c r="AQ17" s="131">
        <v>7726</v>
      </c>
      <c r="AR17" s="262">
        <v>845</v>
      </c>
      <c r="AS17" s="131">
        <v>7906</v>
      </c>
      <c r="AT17" s="262">
        <v>880</v>
      </c>
      <c r="AU17" s="131">
        <v>8216</v>
      </c>
      <c r="AV17" s="262">
        <v>903</v>
      </c>
      <c r="AW17" s="131">
        <v>8480</v>
      </c>
      <c r="AX17" s="262">
        <v>938</v>
      </c>
      <c r="AY17" s="131">
        <v>8754</v>
      </c>
      <c r="AZ17" s="262">
        <v>967</v>
      </c>
      <c r="BA17" s="204">
        <v>8984</v>
      </c>
      <c r="BB17" s="343">
        <v>997</v>
      </c>
      <c r="BC17" s="204">
        <v>9231</v>
      </c>
      <c r="BD17" s="343">
        <v>1037</v>
      </c>
      <c r="BE17" s="204">
        <v>9482</v>
      </c>
      <c r="BF17" s="343">
        <v>1068</v>
      </c>
      <c r="BG17" s="204">
        <v>9759</v>
      </c>
      <c r="BH17" s="343">
        <v>1114</v>
      </c>
      <c r="BI17" s="261"/>
    </row>
    <row r="18" spans="1:61" x14ac:dyDescent="0.2">
      <c r="A18" s="258">
        <v>15</v>
      </c>
      <c r="B18" s="110" t="s">
        <v>15</v>
      </c>
      <c r="C18" s="129">
        <v>1201</v>
      </c>
      <c r="D18" s="130">
        <v>73</v>
      </c>
      <c r="E18" s="129">
        <v>2193</v>
      </c>
      <c r="F18" s="130">
        <v>148</v>
      </c>
      <c r="G18" s="131">
        <v>3119</v>
      </c>
      <c r="H18" s="262">
        <v>238</v>
      </c>
      <c r="I18" s="131">
        <v>4308</v>
      </c>
      <c r="J18" s="262">
        <v>359</v>
      </c>
      <c r="K18" s="131">
        <v>5596</v>
      </c>
      <c r="L18" s="262">
        <v>490</v>
      </c>
      <c r="M18" s="131">
        <v>6828</v>
      </c>
      <c r="N18" s="262">
        <v>599</v>
      </c>
      <c r="O18" s="131">
        <v>9781</v>
      </c>
      <c r="P18" s="262">
        <v>764</v>
      </c>
      <c r="Q18" s="131">
        <v>10416</v>
      </c>
      <c r="R18" s="262">
        <v>821</v>
      </c>
      <c r="S18" s="131">
        <v>11248</v>
      </c>
      <c r="T18" s="262">
        <v>890</v>
      </c>
      <c r="U18" s="131">
        <v>11939</v>
      </c>
      <c r="V18" s="262">
        <v>962</v>
      </c>
      <c r="W18" s="131">
        <v>12828</v>
      </c>
      <c r="X18" s="262">
        <v>1021</v>
      </c>
      <c r="Y18" s="131">
        <v>13253</v>
      </c>
      <c r="Z18" s="262">
        <v>1077</v>
      </c>
      <c r="AA18" s="131">
        <v>13953</v>
      </c>
      <c r="AB18" s="262">
        <v>1152</v>
      </c>
      <c r="AC18" s="131">
        <v>14560</v>
      </c>
      <c r="AD18" s="262">
        <v>1224</v>
      </c>
      <c r="AE18" s="131">
        <v>15066</v>
      </c>
      <c r="AF18" s="262">
        <v>1290</v>
      </c>
      <c r="AG18" s="131">
        <v>15639</v>
      </c>
      <c r="AH18" s="262">
        <v>1330</v>
      </c>
      <c r="AI18" s="131">
        <v>16392</v>
      </c>
      <c r="AJ18" s="262">
        <v>1403</v>
      </c>
      <c r="AK18" s="131">
        <v>17002</v>
      </c>
      <c r="AL18" s="262">
        <v>1472</v>
      </c>
      <c r="AM18" s="131">
        <v>17562</v>
      </c>
      <c r="AN18" s="262">
        <v>1549</v>
      </c>
      <c r="AO18" s="131">
        <v>18162</v>
      </c>
      <c r="AP18" s="262">
        <v>1609</v>
      </c>
      <c r="AQ18" s="131">
        <v>18738</v>
      </c>
      <c r="AR18" s="262">
        <v>1674</v>
      </c>
      <c r="AS18" s="131">
        <v>19153</v>
      </c>
      <c r="AT18" s="262">
        <v>1734</v>
      </c>
      <c r="AU18" s="131">
        <v>19887</v>
      </c>
      <c r="AV18" s="262">
        <v>1803</v>
      </c>
      <c r="AW18" s="131">
        <v>20484</v>
      </c>
      <c r="AX18" s="262">
        <v>1857</v>
      </c>
      <c r="AY18" s="131">
        <v>21129</v>
      </c>
      <c r="AZ18" s="262">
        <v>1915</v>
      </c>
      <c r="BA18" s="204">
        <v>21685</v>
      </c>
      <c r="BB18" s="343">
        <v>1994</v>
      </c>
      <c r="BC18" s="204">
        <v>22261</v>
      </c>
      <c r="BD18" s="343">
        <v>2065</v>
      </c>
      <c r="BE18" s="204">
        <v>22852</v>
      </c>
      <c r="BF18" s="343">
        <v>2124</v>
      </c>
      <c r="BG18" s="204">
        <v>23443</v>
      </c>
      <c r="BH18" s="343">
        <v>2224</v>
      </c>
      <c r="BI18" s="261"/>
    </row>
    <row r="19" spans="1:61" x14ac:dyDescent="0.2">
      <c r="A19" s="258">
        <v>16</v>
      </c>
      <c r="B19" s="110" t="s">
        <v>16</v>
      </c>
      <c r="C19" s="129">
        <v>783</v>
      </c>
      <c r="D19" s="130">
        <v>150</v>
      </c>
      <c r="E19" s="129">
        <v>1575</v>
      </c>
      <c r="F19" s="130">
        <v>285</v>
      </c>
      <c r="G19" s="131">
        <v>2403</v>
      </c>
      <c r="H19" s="262">
        <v>416</v>
      </c>
      <c r="I19" s="131">
        <v>3206</v>
      </c>
      <c r="J19" s="262">
        <v>515</v>
      </c>
      <c r="K19" s="131">
        <v>3930</v>
      </c>
      <c r="L19" s="262">
        <v>610</v>
      </c>
      <c r="M19" s="131">
        <v>4887</v>
      </c>
      <c r="N19" s="262">
        <v>715</v>
      </c>
      <c r="O19" s="131">
        <v>6622</v>
      </c>
      <c r="P19" s="262">
        <v>895</v>
      </c>
      <c r="Q19" s="131">
        <v>7055</v>
      </c>
      <c r="R19" s="262">
        <v>953</v>
      </c>
      <c r="S19" s="131">
        <v>7519</v>
      </c>
      <c r="T19" s="262">
        <v>1005</v>
      </c>
      <c r="U19" s="131">
        <v>7929</v>
      </c>
      <c r="V19" s="262">
        <v>1080</v>
      </c>
      <c r="W19" s="131">
        <v>8441</v>
      </c>
      <c r="X19" s="262">
        <v>1135</v>
      </c>
      <c r="Y19" s="131">
        <v>8654</v>
      </c>
      <c r="Z19" s="262">
        <v>1210</v>
      </c>
      <c r="AA19" s="131">
        <v>9009</v>
      </c>
      <c r="AB19" s="262">
        <v>1292</v>
      </c>
      <c r="AC19" s="131">
        <v>9328</v>
      </c>
      <c r="AD19" s="262">
        <v>1352</v>
      </c>
      <c r="AE19" s="131">
        <v>9675</v>
      </c>
      <c r="AF19" s="262">
        <v>1430</v>
      </c>
      <c r="AG19" s="131">
        <v>10058</v>
      </c>
      <c r="AH19" s="262">
        <v>1495</v>
      </c>
      <c r="AI19" s="131">
        <v>10461</v>
      </c>
      <c r="AJ19" s="262">
        <v>1558</v>
      </c>
      <c r="AK19" s="131">
        <v>10837</v>
      </c>
      <c r="AL19" s="262">
        <v>1642</v>
      </c>
      <c r="AM19" s="131">
        <v>11236</v>
      </c>
      <c r="AN19" s="262">
        <v>1710</v>
      </c>
      <c r="AO19" s="131">
        <v>11599</v>
      </c>
      <c r="AP19" s="262">
        <v>1782</v>
      </c>
      <c r="AQ19" s="131">
        <v>11990</v>
      </c>
      <c r="AR19" s="262">
        <v>1847</v>
      </c>
      <c r="AS19" s="131">
        <v>12230</v>
      </c>
      <c r="AT19" s="262">
        <v>1917</v>
      </c>
      <c r="AU19" s="131">
        <v>12670</v>
      </c>
      <c r="AV19" s="262">
        <v>1972</v>
      </c>
      <c r="AW19" s="131">
        <v>13010</v>
      </c>
      <c r="AX19" s="262">
        <v>2033</v>
      </c>
      <c r="AY19" s="131">
        <v>13337</v>
      </c>
      <c r="AZ19" s="262">
        <v>2124</v>
      </c>
      <c r="BA19" s="204">
        <v>13603</v>
      </c>
      <c r="BB19" s="343">
        <v>2179</v>
      </c>
      <c r="BC19" s="204">
        <v>13926</v>
      </c>
      <c r="BD19" s="343">
        <v>2241</v>
      </c>
      <c r="BE19" s="204">
        <v>14222</v>
      </c>
      <c r="BF19" s="343">
        <v>2322</v>
      </c>
      <c r="BG19" s="204">
        <v>14581</v>
      </c>
      <c r="BH19" s="343">
        <v>2428</v>
      </c>
      <c r="BI19" s="261"/>
    </row>
    <row r="20" spans="1:61" x14ac:dyDescent="0.2">
      <c r="A20" s="258">
        <v>17</v>
      </c>
      <c r="B20" s="110" t="s">
        <v>17</v>
      </c>
      <c r="C20" s="129">
        <v>642</v>
      </c>
      <c r="D20" s="130">
        <v>120</v>
      </c>
      <c r="E20" s="129">
        <v>1241</v>
      </c>
      <c r="F20" s="130">
        <v>229</v>
      </c>
      <c r="G20" s="131">
        <v>1812</v>
      </c>
      <c r="H20" s="262">
        <v>354</v>
      </c>
      <c r="I20" s="131">
        <v>2456</v>
      </c>
      <c r="J20" s="262">
        <v>457</v>
      </c>
      <c r="K20" s="131">
        <v>3099</v>
      </c>
      <c r="L20" s="262">
        <v>567</v>
      </c>
      <c r="M20" s="131">
        <v>3874</v>
      </c>
      <c r="N20" s="262">
        <v>664</v>
      </c>
      <c r="O20" s="131">
        <v>5246</v>
      </c>
      <c r="P20" s="262">
        <v>853</v>
      </c>
      <c r="Q20" s="131">
        <v>5592</v>
      </c>
      <c r="R20" s="262">
        <v>914</v>
      </c>
      <c r="S20" s="131">
        <v>5968</v>
      </c>
      <c r="T20" s="262">
        <v>980</v>
      </c>
      <c r="U20" s="131">
        <v>6367</v>
      </c>
      <c r="V20" s="262">
        <v>1050</v>
      </c>
      <c r="W20" s="131">
        <v>6935</v>
      </c>
      <c r="X20" s="262">
        <v>1122</v>
      </c>
      <c r="Y20" s="131">
        <v>7214</v>
      </c>
      <c r="Z20" s="262">
        <v>1209</v>
      </c>
      <c r="AA20" s="131">
        <v>7630</v>
      </c>
      <c r="AB20" s="262">
        <v>1277</v>
      </c>
      <c r="AC20" s="131">
        <v>8046</v>
      </c>
      <c r="AD20" s="262">
        <v>1337</v>
      </c>
      <c r="AE20" s="131">
        <v>8437</v>
      </c>
      <c r="AF20" s="262">
        <v>1433</v>
      </c>
      <c r="AG20" s="131">
        <v>8893</v>
      </c>
      <c r="AH20" s="262">
        <v>1491</v>
      </c>
      <c r="AI20" s="131">
        <v>9356</v>
      </c>
      <c r="AJ20" s="262">
        <v>1574</v>
      </c>
      <c r="AK20" s="131">
        <v>9793</v>
      </c>
      <c r="AL20" s="262">
        <v>1662</v>
      </c>
      <c r="AM20" s="131">
        <v>10213</v>
      </c>
      <c r="AN20" s="262">
        <v>1751</v>
      </c>
      <c r="AO20" s="131">
        <v>10617</v>
      </c>
      <c r="AP20" s="262">
        <v>1832</v>
      </c>
      <c r="AQ20" s="131">
        <v>11075</v>
      </c>
      <c r="AR20" s="262">
        <v>1906</v>
      </c>
      <c r="AS20" s="131">
        <v>11368</v>
      </c>
      <c r="AT20" s="262">
        <v>1989</v>
      </c>
      <c r="AU20" s="131">
        <v>11968</v>
      </c>
      <c r="AV20" s="262">
        <v>2046</v>
      </c>
      <c r="AW20" s="131">
        <v>12415</v>
      </c>
      <c r="AX20" s="262">
        <v>2113</v>
      </c>
      <c r="AY20" s="131">
        <v>12873</v>
      </c>
      <c r="AZ20" s="262">
        <v>2208</v>
      </c>
      <c r="BA20" s="204">
        <v>13304</v>
      </c>
      <c r="BB20" s="343">
        <v>2281</v>
      </c>
      <c r="BC20" s="204">
        <v>13743</v>
      </c>
      <c r="BD20" s="343">
        <v>2365</v>
      </c>
      <c r="BE20" s="204">
        <v>14217</v>
      </c>
      <c r="BF20" s="343">
        <v>2464</v>
      </c>
      <c r="BG20" s="204">
        <v>14728</v>
      </c>
      <c r="BH20" s="343">
        <v>2640</v>
      </c>
      <c r="BI20" s="261"/>
    </row>
    <row r="21" spans="1:61" x14ac:dyDescent="0.2">
      <c r="A21" s="258">
        <v>18</v>
      </c>
      <c r="B21" s="110" t="s">
        <v>18</v>
      </c>
      <c r="C21" s="131">
        <v>0</v>
      </c>
      <c r="D21" s="130">
        <v>386</v>
      </c>
      <c r="E21" s="131">
        <v>190</v>
      </c>
      <c r="F21" s="130">
        <v>597</v>
      </c>
      <c r="G21" s="131">
        <v>8439</v>
      </c>
      <c r="H21" s="262">
        <v>771</v>
      </c>
      <c r="I21" s="131">
        <v>331</v>
      </c>
      <c r="J21" s="262">
        <v>913</v>
      </c>
      <c r="K21" s="131">
        <v>8929</v>
      </c>
      <c r="L21" s="262">
        <v>1094</v>
      </c>
      <c r="M21" s="131">
        <v>9494</v>
      </c>
      <c r="N21" s="262">
        <v>1347</v>
      </c>
      <c r="O21" s="131">
        <v>9494</v>
      </c>
      <c r="P21" s="262">
        <v>1675</v>
      </c>
      <c r="Q21" s="131">
        <v>9494</v>
      </c>
      <c r="R21" s="262">
        <v>1827</v>
      </c>
      <c r="S21" s="131">
        <v>9494</v>
      </c>
      <c r="T21" s="262">
        <v>1961</v>
      </c>
      <c r="U21" s="131">
        <v>9494</v>
      </c>
      <c r="V21" s="262">
        <v>2098</v>
      </c>
      <c r="W21" s="131">
        <v>9494</v>
      </c>
      <c r="X21" s="262">
        <v>2213</v>
      </c>
      <c r="Y21" s="131">
        <v>9494</v>
      </c>
      <c r="Z21" s="262">
        <v>2348</v>
      </c>
      <c r="AA21" s="131">
        <v>0</v>
      </c>
      <c r="AB21" s="262">
        <v>2506</v>
      </c>
      <c r="AC21" s="131">
        <v>0</v>
      </c>
      <c r="AD21" s="262">
        <v>2665</v>
      </c>
      <c r="AE21" s="131">
        <v>0</v>
      </c>
      <c r="AF21" s="262">
        <v>2835</v>
      </c>
      <c r="AG21" s="131">
        <v>0</v>
      </c>
      <c r="AH21" s="262">
        <v>3006</v>
      </c>
      <c r="AI21" s="131">
        <v>0</v>
      </c>
      <c r="AJ21" s="262">
        <v>3219</v>
      </c>
      <c r="AK21" s="131">
        <v>0</v>
      </c>
      <c r="AL21" s="262">
        <v>3374</v>
      </c>
      <c r="AM21" s="131"/>
      <c r="AN21" s="262">
        <v>3559</v>
      </c>
      <c r="AO21" s="131">
        <v>0</v>
      </c>
      <c r="AP21" s="262">
        <v>3758</v>
      </c>
      <c r="AQ21" s="131">
        <v>0</v>
      </c>
      <c r="AR21" s="262">
        <v>3934</v>
      </c>
      <c r="AS21" s="131">
        <v>0</v>
      </c>
      <c r="AT21" s="262">
        <v>4108</v>
      </c>
      <c r="AU21" s="131">
        <v>0</v>
      </c>
      <c r="AV21" s="262">
        <v>4321</v>
      </c>
      <c r="AW21" s="131">
        <v>0</v>
      </c>
      <c r="AX21" s="262">
        <v>4533</v>
      </c>
      <c r="AY21" s="131">
        <v>0</v>
      </c>
      <c r="AZ21" s="262">
        <v>4755</v>
      </c>
      <c r="BA21" s="204">
        <v>0</v>
      </c>
      <c r="BB21" s="343">
        <v>5060</v>
      </c>
      <c r="BC21" s="204">
        <v>0</v>
      </c>
      <c r="BD21" s="343">
        <v>5393</v>
      </c>
      <c r="BE21" s="204">
        <v>32294</v>
      </c>
      <c r="BF21" s="343">
        <v>5695</v>
      </c>
      <c r="BG21" s="204">
        <v>45258</v>
      </c>
      <c r="BH21" s="343">
        <v>6178</v>
      </c>
      <c r="BI21" s="261"/>
    </row>
    <row r="22" spans="1:61" x14ac:dyDescent="0.2">
      <c r="A22" s="258">
        <v>19</v>
      </c>
      <c r="B22" s="110" t="s">
        <v>19</v>
      </c>
      <c r="C22" s="129">
        <v>232825</v>
      </c>
      <c r="D22" s="130">
        <v>7155</v>
      </c>
      <c r="E22" s="129">
        <v>378229</v>
      </c>
      <c r="F22" s="130">
        <v>11619</v>
      </c>
      <c r="G22" s="131">
        <v>564181</v>
      </c>
      <c r="H22" s="262">
        <v>17450</v>
      </c>
      <c r="I22" s="131">
        <v>715444</v>
      </c>
      <c r="J22" s="262">
        <v>21624</v>
      </c>
      <c r="K22" s="131">
        <v>870634</v>
      </c>
      <c r="L22" s="262">
        <v>26956</v>
      </c>
      <c r="M22" s="131">
        <v>992798</v>
      </c>
      <c r="N22" s="262">
        <v>28662</v>
      </c>
      <c r="O22" s="131">
        <v>1183662</v>
      </c>
      <c r="P22" s="262">
        <v>36840</v>
      </c>
      <c r="Q22" s="131">
        <v>1222705</v>
      </c>
      <c r="R22" s="262">
        <v>37858</v>
      </c>
      <c r="S22" s="131">
        <v>1326546</v>
      </c>
      <c r="T22" s="262">
        <v>41114</v>
      </c>
      <c r="U22" s="131">
        <v>1427661</v>
      </c>
      <c r="V22" s="262">
        <v>44832</v>
      </c>
      <c r="W22" s="131">
        <v>1523606</v>
      </c>
      <c r="X22" s="262">
        <v>47223</v>
      </c>
      <c r="Y22" s="131">
        <v>1549715</v>
      </c>
      <c r="Z22" s="262">
        <v>48569</v>
      </c>
      <c r="AA22" s="131">
        <v>1633129</v>
      </c>
      <c r="AB22" s="262">
        <v>51811</v>
      </c>
      <c r="AC22" s="131">
        <v>1752174</v>
      </c>
      <c r="AD22" s="262">
        <v>56272</v>
      </c>
      <c r="AE22" s="131">
        <v>1830543</v>
      </c>
      <c r="AF22" s="262">
        <v>58590</v>
      </c>
      <c r="AG22" s="131">
        <v>1870556</v>
      </c>
      <c r="AH22" s="262">
        <v>59553</v>
      </c>
      <c r="AI22" s="131">
        <v>1993192</v>
      </c>
      <c r="AJ22" s="262">
        <v>64434</v>
      </c>
      <c r="AK22" s="131">
        <v>2086148</v>
      </c>
      <c r="AL22" s="262">
        <v>67209</v>
      </c>
      <c r="AM22" s="131">
        <v>2155310</v>
      </c>
      <c r="AN22" s="262">
        <v>69411</v>
      </c>
      <c r="AO22" s="131">
        <v>2192959</v>
      </c>
      <c r="AP22" s="262">
        <v>70526</v>
      </c>
      <c r="AQ22" s="131">
        <v>2291708</v>
      </c>
      <c r="AR22" s="262">
        <v>74439</v>
      </c>
      <c r="AS22" s="131">
        <v>2369299</v>
      </c>
      <c r="AT22" s="262">
        <v>77931</v>
      </c>
      <c r="AU22" s="131">
        <v>2453570</v>
      </c>
      <c r="AV22" s="262">
        <v>79626</v>
      </c>
      <c r="AW22" s="131">
        <v>2487104</v>
      </c>
      <c r="AX22" s="262">
        <v>80622</v>
      </c>
      <c r="AY22" s="131">
        <v>2571332</v>
      </c>
      <c r="AZ22" s="262">
        <v>83823</v>
      </c>
      <c r="BA22" s="204">
        <v>2674567</v>
      </c>
      <c r="BB22" s="343">
        <v>88437</v>
      </c>
      <c r="BC22" s="204">
        <v>2735859</v>
      </c>
      <c r="BD22" s="343">
        <v>90465</v>
      </c>
      <c r="BE22" s="204">
        <v>2767253</v>
      </c>
      <c r="BF22" s="343">
        <v>91578</v>
      </c>
      <c r="BG22" s="204">
        <v>2842797</v>
      </c>
      <c r="BH22" s="343">
        <v>93462</v>
      </c>
      <c r="BI22" s="261"/>
    </row>
    <row r="23" spans="1:61" x14ac:dyDescent="0.2">
      <c r="A23" s="258">
        <v>20</v>
      </c>
      <c r="B23" s="110" t="s">
        <v>20</v>
      </c>
      <c r="C23" s="129">
        <v>18292</v>
      </c>
      <c r="D23" s="130">
        <v>81</v>
      </c>
      <c r="E23" s="129">
        <v>28779</v>
      </c>
      <c r="F23" s="130">
        <v>120</v>
      </c>
      <c r="G23" s="131">
        <v>42317</v>
      </c>
      <c r="H23" s="262">
        <v>177</v>
      </c>
      <c r="I23" s="131">
        <v>54301</v>
      </c>
      <c r="J23" s="262">
        <v>220</v>
      </c>
      <c r="K23" s="131">
        <v>65554</v>
      </c>
      <c r="L23" s="262">
        <v>270</v>
      </c>
      <c r="M23" s="131">
        <v>74069</v>
      </c>
      <c r="N23" s="262">
        <v>280</v>
      </c>
      <c r="O23" s="131">
        <v>86789</v>
      </c>
      <c r="P23" s="262">
        <v>367</v>
      </c>
      <c r="Q23" s="131">
        <v>90399</v>
      </c>
      <c r="R23" s="262">
        <v>375</v>
      </c>
      <c r="S23" s="131">
        <v>96678</v>
      </c>
      <c r="T23" s="262">
        <v>385</v>
      </c>
      <c r="U23" s="131">
        <v>102991</v>
      </c>
      <c r="V23" s="262">
        <v>399</v>
      </c>
      <c r="W23" s="131">
        <v>109567</v>
      </c>
      <c r="X23" s="262">
        <v>422</v>
      </c>
      <c r="Y23" s="131">
        <v>111846</v>
      </c>
      <c r="Z23" s="262">
        <v>432</v>
      </c>
      <c r="AA23" s="131">
        <v>117399</v>
      </c>
      <c r="AB23" s="262">
        <v>440</v>
      </c>
      <c r="AC23" s="131">
        <v>126416</v>
      </c>
      <c r="AD23" s="262">
        <v>468</v>
      </c>
      <c r="AE23" s="131">
        <v>131966</v>
      </c>
      <c r="AF23" s="262">
        <v>481</v>
      </c>
      <c r="AG23" s="131">
        <v>135366</v>
      </c>
      <c r="AH23" s="262">
        <v>490</v>
      </c>
      <c r="AI23" s="131">
        <v>141862</v>
      </c>
      <c r="AJ23" s="262">
        <v>514</v>
      </c>
      <c r="AK23" s="131">
        <v>149330</v>
      </c>
      <c r="AL23" s="262">
        <v>551</v>
      </c>
      <c r="AM23" s="131">
        <v>153910</v>
      </c>
      <c r="AN23" s="262">
        <v>574</v>
      </c>
      <c r="AO23" s="131">
        <v>157649</v>
      </c>
      <c r="AP23" s="262">
        <v>592</v>
      </c>
      <c r="AQ23" s="131">
        <v>164504</v>
      </c>
      <c r="AR23" s="262">
        <v>625</v>
      </c>
      <c r="AS23" s="131">
        <v>171420</v>
      </c>
      <c r="AT23" s="262">
        <v>667</v>
      </c>
      <c r="AU23" s="131">
        <v>178471</v>
      </c>
      <c r="AV23" s="262">
        <v>696</v>
      </c>
      <c r="AW23" s="131">
        <v>182220</v>
      </c>
      <c r="AX23" s="262">
        <v>713</v>
      </c>
      <c r="AY23" s="131">
        <v>187982</v>
      </c>
      <c r="AZ23" s="262">
        <v>743</v>
      </c>
      <c r="BA23" s="204">
        <v>195720</v>
      </c>
      <c r="BB23" s="343">
        <v>776</v>
      </c>
      <c r="BC23" s="204">
        <v>200972</v>
      </c>
      <c r="BD23" s="343">
        <v>798</v>
      </c>
      <c r="BE23" s="204">
        <v>204553</v>
      </c>
      <c r="BF23" s="343">
        <v>812</v>
      </c>
      <c r="BG23" s="204">
        <v>210867</v>
      </c>
      <c r="BH23" s="343">
        <v>842</v>
      </c>
      <c r="BI23" s="261"/>
    </row>
    <row r="24" spans="1:61" x14ac:dyDescent="0.2">
      <c r="A24" s="258">
        <v>21</v>
      </c>
      <c r="B24" s="110" t="s">
        <v>21</v>
      </c>
      <c r="C24" s="129">
        <v>731352</v>
      </c>
      <c r="D24" s="130">
        <v>19848</v>
      </c>
      <c r="E24" s="129">
        <v>994047</v>
      </c>
      <c r="F24" s="130">
        <v>34515</v>
      </c>
      <c r="G24" s="131">
        <v>1094478</v>
      </c>
      <c r="H24" s="262">
        <v>47263</v>
      </c>
      <c r="I24" s="131">
        <v>1240347</v>
      </c>
      <c r="J24" s="262">
        <v>56685</v>
      </c>
      <c r="K24" s="131">
        <v>1352612</v>
      </c>
      <c r="L24" s="262">
        <v>66367</v>
      </c>
      <c r="M24" s="131">
        <v>1456723</v>
      </c>
      <c r="N24" s="262">
        <v>71934</v>
      </c>
      <c r="O24" s="131">
        <v>1541613</v>
      </c>
      <c r="P24" s="262">
        <v>88066</v>
      </c>
      <c r="Q24" s="131">
        <v>1586546</v>
      </c>
      <c r="R24" s="262">
        <v>92037</v>
      </c>
      <c r="S24" s="131">
        <v>1642351</v>
      </c>
      <c r="T24" s="262">
        <v>96555</v>
      </c>
      <c r="U24" s="131">
        <v>1689340</v>
      </c>
      <c r="V24" s="262">
        <v>101787</v>
      </c>
      <c r="W24" s="131">
        <v>1743599</v>
      </c>
      <c r="X24" s="262">
        <v>105749</v>
      </c>
      <c r="Y24" s="131">
        <v>1768290</v>
      </c>
      <c r="Z24" s="262">
        <v>109504</v>
      </c>
      <c r="AA24" s="131">
        <v>1811623</v>
      </c>
      <c r="AB24" s="262">
        <v>113801</v>
      </c>
      <c r="AC24" s="131">
        <v>1855701</v>
      </c>
      <c r="AD24" s="262">
        <v>118933</v>
      </c>
      <c r="AE24" s="131">
        <v>1894552</v>
      </c>
      <c r="AF24" s="262">
        <v>123587</v>
      </c>
      <c r="AG24" s="131">
        <v>1929403</v>
      </c>
      <c r="AH24" s="262">
        <v>127371</v>
      </c>
      <c r="AI24" s="131">
        <v>1979500</v>
      </c>
      <c r="AJ24" s="262">
        <v>132660</v>
      </c>
      <c r="AK24" s="131">
        <v>2022837</v>
      </c>
      <c r="AL24" s="262">
        <v>137672</v>
      </c>
      <c r="AM24" s="131">
        <v>2060372</v>
      </c>
      <c r="AN24" s="262">
        <v>141940</v>
      </c>
      <c r="AO24" s="131">
        <v>2099674</v>
      </c>
      <c r="AP24" s="262">
        <v>145977</v>
      </c>
      <c r="AQ24" s="131">
        <v>2144641</v>
      </c>
      <c r="AR24" s="262">
        <v>150491</v>
      </c>
      <c r="AS24" s="131">
        <v>2175921</v>
      </c>
      <c r="AT24" s="262">
        <v>154730</v>
      </c>
      <c r="AU24" s="131">
        <v>2225255</v>
      </c>
      <c r="AV24" s="262">
        <v>158749</v>
      </c>
      <c r="AW24" s="131">
        <v>2258824</v>
      </c>
      <c r="AX24" s="262">
        <v>162228</v>
      </c>
      <c r="AY24" s="131">
        <v>2302420</v>
      </c>
      <c r="AZ24" s="262">
        <v>166729</v>
      </c>
      <c r="BA24" s="204">
        <v>2343904</v>
      </c>
      <c r="BB24" s="343">
        <v>172571</v>
      </c>
      <c r="BC24" s="204">
        <v>2377628</v>
      </c>
      <c r="BD24" s="343">
        <v>177634</v>
      </c>
      <c r="BE24" s="204">
        <v>2411521</v>
      </c>
      <c r="BF24" s="343">
        <v>181328</v>
      </c>
      <c r="BG24" s="204">
        <v>2453117</v>
      </c>
      <c r="BH24" s="343">
        <v>193617</v>
      </c>
      <c r="BI24" s="261"/>
    </row>
    <row r="25" spans="1:61" x14ac:dyDescent="0.2">
      <c r="A25" s="258">
        <v>22</v>
      </c>
      <c r="B25" s="110" t="s">
        <v>22</v>
      </c>
      <c r="C25" s="129">
        <v>639</v>
      </c>
      <c r="D25" s="130">
        <v>214</v>
      </c>
      <c r="E25" s="129">
        <v>1408</v>
      </c>
      <c r="F25" s="130">
        <v>317</v>
      </c>
      <c r="G25" s="131">
        <v>1935</v>
      </c>
      <c r="H25" s="262">
        <v>426</v>
      </c>
      <c r="I25" s="131">
        <v>2414</v>
      </c>
      <c r="J25" s="262">
        <v>530</v>
      </c>
      <c r="K25" s="131">
        <v>2795</v>
      </c>
      <c r="L25" s="262">
        <v>640</v>
      </c>
      <c r="M25" s="131">
        <v>3193</v>
      </c>
      <c r="N25" s="262">
        <v>797</v>
      </c>
      <c r="O25" s="131">
        <v>3582</v>
      </c>
      <c r="P25" s="262">
        <v>878</v>
      </c>
      <c r="Q25" s="131">
        <v>3740</v>
      </c>
      <c r="R25" s="262">
        <v>919</v>
      </c>
      <c r="S25" s="131">
        <v>3916</v>
      </c>
      <c r="T25" s="262">
        <v>947</v>
      </c>
      <c r="U25" s="131">
        <v>4071</v>
      </c>
      <c r="V25" s="262">
        <v>997</v>
      </c>
      <c r="W25" s="131">
        <v>4284</v>
      </c>
      <c r="X25" s="262">
        <v>1035</v>
      </c>
      <c r="Y25" s="131">
        <v>4390</v>
      </c>
      <c r="Z25" s="262">
        <v>1086</v>
      </c>
      <c r="AA25" s="131">
        <v>4592</v>
      </c>
      <c r="AB25" s="262">
        <v>1124</v>
      </c>
      <c r="AC25" s="131">
        <v>4761</v>
      </c>
      <c r="AD25" s="262">
        <v>1174</v>
      </c>
      <c r="AE25" s="131">
        <v>4979</v>
      </c>
      <c r="AF25" s="262">
        <v>1211</v>
      </c>
      <c r="AG25" s="131">
        <v>5108</v>
      </c>
      <c r="AH25" s="262">
        <v>1263</v>
      </c>
      <c r="AI25" s="131">
        <v>5284</v>
      </c>
      <c r="AJ25" s="262">
        <v>1299</v>
      </c>
      <c r="AK25" s="131">
        <v>5418</v>
      </c>
      <c r="AL25" s="262">
        <v>1338</v>
      </c>
      <c r="AM25" s="131">
        <v>5540</v>
      </c>
      <c r="AN25" s="262">
        <v>1405</v>
      </c>
      <c r="AO25" s="131">
        <v>5689</v>
      </c>
      <c r="AP25" s="262">
        <v>1455</v>
      </c>
      <c r="AQ25" s="131">
        <v>5847</v>
      </c>
      <c r="AR25" s="262">
        <v>1494</v>
      </c>
      <c r="AS25" s="131">
        <v>5951</v>
      </c>
      <c r="AT25" s="262">
        <v>1524</v>
      </c>
      <c r="AU25" s="131">
        <v>6128</v>
      </c>
      <c r="AV25" s="262">
        <v>1560</v>
      </c>
      <c r="AW25" s="131">
        <v>6283</v>
      </c>
      <c r="AX25" s="262">
        <v>1594</v>
      </c>
      <c r="AY25" s="131">
        <v>6418</v>
      </c>
      <c r="AZ25" s="262">
        <v>1633</v>
      </c>
      <c r="BA25" s="204">
        <v>6879</v>
      </c>
      <c r="BB25" s="343">
        <v>1679</v>
      </c>
      <c r="BC25" s="204">
        <v>7410</v>
      </c>
      <c r="BD25" s="343">
        <v>1731</v>
      </c>
      <c r="BE25" s="204">
        <v>7970</v>
      </c>
      <c r="BF25" s="343">
        <v>1777</v>
      </c>
      <c r="BG25" s="204">
        <v>8571</v>
      </c>
      <c r="BH25" s="343">
        <v>1901</v>
      </c>
      <c r="BI25" s="261"/>
    </row>
    <row r="26" spans="1:61" x14ac:dyDescent="0.2">
      <c r="A26" s="258">
        <v>23</v>
      </c>
      <c r="B26" s="110" t="s">
        <v>23</v>
      </c>
      <c r="C26" s="129">
        <v>44641</v>
      </c>
      <c r="D26" s="130">
        <v>3250</v>
      </c>
      <c r="E26" s="129">
        <v>86081</v>
      </c>
      <c r="F26" s="130">
        <v>7870</v>
      </c>
      <c r="G26" s="131">
        <v>123961</v>
      </c>
      <c r="H26" s="262">
        <v>12687</v>
      </c>
      <c r="I26" s="131">
        <v>156097</v>
      </c>
      <c r="J26" s="262">
        <v>18389</v>
      </c>
      <c r="K26" s="131">
        <v>185485</v>
      </c>
      <c r="L26" s="262">
        <v>24301</v>
      </c>
      <c r="M26" s="131">
        <v>217827</v>
      </c>
      <c r="N26" s="262">
        <v>30610</v>
      </c>
      <c r="O26" s="131">
        <v>262274</v>
      </c>
      <c r="P26" s="262">
        <v>37625</v>
      </c>
      <c r="Q26" s="131">
        <v>277561</v>
      </c>
      <c r="R26" s="262">
        <v>41023</v>
      </c>
      <c r="S26" s="131">
        <v>304413</v>
      </c>
      <c r="T26" s="262">
        <v>44140</v>
      </c>
      <c r="U26" s="131">
        <v>326640</v>
      </c>
      <c r="V26" s="262">
        <v>47491</v>
      </c>
      <c r="W26" s="131">
        <v>352605</v>
      </c>
      <c r="X26" s="262">
        <v>49951</v>
      </c>
      <c r="Y26" s="131">
        <v>363055</v>
      </c>
      <c r="Z26" s="262">
        <v>53654</v>
      </c>
      <c r="AA26" s="131">
        <v>389215</v>
      </c>
      <c r="AB26" s="262">
        <v>56778</v>
      </c>
      <c r="AC26" s="131">
        <v>412657</v>
      </c>
      <c r="AD26" s="262">
        <v>60105</v>
      </c>
      <c r="AE26" s="131">
        <v>433344</v>
      </c>
      <c r="AF26" s="262">
        <v>63222</v>
      </c>
      <c r="AG26" s="131">
        <v>450285</v>
      </c>
      <c r="AH26" s="262">
        <v>66313</v>
      </c>
      <c r="AI26" s="131">
        <v>481896</v>
      </c>
      <c r="AJ26" s="262">
        <v>69657</v>
      </c>
      <c r="AK26" s="131">
        <v>506487</v>
      </c>
      <c r="AL26" s="262">
        <v>72900</v>
      </c>
      <c r="AM26" s="131">
        <v>528474</v>
      </c>
      <c r="AN26" s="262">
        <v>75792</v>
      </c>
      <c r="AO26" s="131">
        <v>551131</v>
      </c>
      <c r="AP26" s="262">
        <v>79481</v>
      </c>
      <c r="AQ26" s="131">
        <v>583876</v>
      </c>
      <c r="AR26" s="262">
        <v>82824</v>
      </c>
      <c r="AS26" s="131">
        <v>601906</v>
      </c>
      <c r="AT26" s="262">
        <v>85777</v>
      </c>
      <c r="AU26" s="131">
        <v>633021</v>
      </c>
      <c r="AV26" s="262">
        <v>88568</v>
      </c>
      <c r="AW26" s="131">
        <v>654520</v>
      </c>
      <c r="AX26" s="262">
        <v>91974</v>
      </c>
      <c r="AY26" s="131">
        <v>688116</v>
      </c>
      <c r="AZ26" s="262">
        <v>95425</v>
      </c>
      <c r="BA26" s="204">
        <v>714529</v>
      </c>
      <c r="BB26" s="343">
        <v>98715</v>
      </c>
      <c r="BC26" s="204">
        <v>738955</v>
      </c>
      <c r="BD26" s="343">
        <v>101594</v>
      </c>
      <c r="BE26" s="204">
        <v>763171</v>
      </c>
      <c r="BF26" s="343">
        <v>105047</v>
      </c>
      <c r="BG26" s="204">
        <v>797921</v>
      </c>
      <c r="BH26" s="343">
        <v>110928</v>
      </c>
      <c r="BI26" s="261"/>
    </row>
    <row r="27" spans="1:61" x14ac:dyDescent="0.2">
      <c r="A27" s="258">
        <v>24</v>
      </c>
      <c r="B27" s="110" t="s">
        <v>24</v>
      </c>
      <c r="C27" s="129">
        <v>14628</v>
      </c>
      <c r="D27" s="130">
        <v>292</v>
      </c>
      <c r="E27" s="129">
        <v>26739</v>
      </c>
      <c r="F27" s="130">
        <v>508</v>
      </c>
      <c r="G27" s="131">
        <v>36193</v>
      </c>
      <c r="H27" s="262">
        <v>740</v>
      </c>
      <c r="I27" s="131">
        <v>46973</v>
      </c>
      <c r="J27" s="262">
        <v>1382</v>
      </c>
      <c r="K27" s="131">
        <v>54618</v>
      </c>
      <c r="L27" s="262">
        <v>1346</v>
      </c>
      <c r="M27" s="131">
        <v>64891</v>
      </c>
      <c r="N27" s="262">
        <v>1401</v>
      </c>
      <c r="O27" s="131">
        <v>79100</v>
      </c>
      <c r="P27" s="262">
        <v>2307</v>
      </c>
      <c r="Q27" s="131">
        <v>85537</v>
      </c>
      <c r="R27" s="262">
        <v>2616</v>
      </c>
      <c r="S27" s="131">
        <v>90937</v>
      </c>
      <c r="T27" s="262">
        <v>2724</v>
      </c>
      <c r="U27" s="131">
        <v>95689</v>
      </c>
      <c r="V27" s="262">
        <v>3005</v>
      </c>
      <c r="W27" s="131">
        <v>102304</v>
      </c>
      <c r="X27" s="262">
        <v>3205</v>
      </c>
      <c r="Y27" s="131">
        <v>105601</v>
      </c>
      <c r="Z27" s="262">
        <v>3478</v>
      </c>
      <c r="AA27" s="131">
        <v>110630</v>
      </c>
      <c r="AB27" s="262">
        <v>3659</v>
      </c>
      <c r="AC27" s="131">
        <v>114579</v>
      </c>
      <c r="AD27" s="262">
        <v>2805</v>
      </c>
      <c r="AE27" s="131">
        <v>118299</v>
      </c>
      <c r="AF27" s="262">
        <v>2968</v>
      </c>
      <c r="AG27" s="131">
        <v>122474</v>
      </c>
      <c r="AH27" s="262">
        <v>3060</v>
      </c>
      <c r="AI27" s="131">
        <v>127377</v>
      </c>
      <c r="AJ27" s="262">
        <v>3211</v>
      </c>
      <c r="AK27" s="131">
        <v>131864</v>
      </c>
      <c r="AL27" s="262">
        <v>3427</v>
      </c>
      <c r="AM27" s="131">
        <v>136083</v>
      </c>
      <c r="AN27" s="262">
        <v>3590</v>
      </c>
      <c r="AO27" s="131">
        <v>140556</v>
      </c>
      <c r="AP27" s="262">
        <v>3766</v>
      </c>
      <c r="AQ27" s="131">
        <v>145048</v>
      </c>
      <c r="AR27" s="262">
        <v>3901</v>
      </c>
      <c r="AS27" s="131">
        <v>147993</v>
      </c>
      <c r="AT27" s="262">
        <v>4045</v>
      </c>
      <c r="AU27" s="131">
        <v>153282</v>
      </c>
      <c r="AV27" s="262">
        <v>4216</v>
      </c>
      <c r="AW27" s="131">
        <v>158010</v>
      </c>
      <c r="AX27" s="262">
        <v>4381</v>
      </c>
      <c r="AY27" s="131">
        <v>163042</v>
      </c>
      <c r="AZ27" s="262">
        <v>4553</v>
      </c>
      <c r="BA27" s="204">
        <v>167515</v>
      </c>
      <c r="BB27" s="343">
        <v>4724</v>
      </c>
      <c r="BC27" s="204">
        <v>172001</v>
      </c>
      <c r="BD27" s="343">
        <v>4903</v>
      </c>
      <c r="BE27" s="204">
        <v>177048</v>
      </c>
      <c r="BF27" s="343">
        <v>5086</v>
      </c>
      <c r="BG27" s="204">
        <v>181375</v>
      </c>
      <c r="BH27" s="343">
        <v>5205</v>
      </c>
      <c r="BI27" s="261"/>
    </row>
    <row r="28" spans="1:61" x14ac:dyDescent="0.2">
      <c r="A28" s="258">
        <v>25</v>
      </c>
      <c r="B28" s="110" t="s">
        <v>25</v>
      </c>
      <c r="C28" s="129">
        <v>1820</v>
      </c>
      <c r="D28" s="130">
        <v>206</v>
      </c>
      <c r="E28" s="129">
        <v>3575</v>
      </c>
      <c r="F28" s="130">
        <v>391</v>
      </c>
      <c r="G28" s="131">
        <v>4797</v>
      </c>
      <c r="H28" s="262">
        <v>624</v>
      </c>
      <c r="I28" s="131">
        <v>6753</v>
      </c>
      <c r="J28" s="262">
        <v>838</v>
      </c>
      <c r="K28" s="131">
        <v>8397</v>
      </c>
      <c r="L28" s="262">
        <v>1061</v>
      </c>
      <c r="M28" s="131">
        <v>10638</v>
      </c>
      <c r="N28" s="262">
        <v>1239</v>
      </c>
      <c r="O28" s="131">
        <v>14706</v>
      </c>
      <c r="P28" s="262">
        <v>1614</v>
      </c>
      <c r="Q28" s="131">
        <v>15773</v>
      </c>
      <c r="R28" s="262">
        <v>1740</v>
      </c>
      <c r="S28" s="131">
        <v>16946</v>
      </c>
      <c r="T28" s="262">
        <v>1843</v>
      </c>
      <c r="U28" s="131">
        <v>18060</v>
      </c>
      <c r="V28" s="262">
        <v>2001</v>
      </c>
      <c r="W28" s="131">
        <v>19525</v>
      </c>
      <c r="X28" s="262">
        <v>2126</v>
      </c>
      <c r="Y28" s="131">
        <v>20330</v>
      </c>
      <c r="Z28" s="262">
        <v>2285</v>
      </c>
      <c r="AA28" s="131">
        <v>21471</v>
      </c>
      <c r="AB28" s="262">
        <v>2440</v>
      </c>
      <c r="AC28" s="131">
        <v>22602</v>
      </c>
      <c r="AD28" s="262">
        <v>2571</v>
      </c>
      <c r="AE28" s="131">
        <v>23711</v>
      </c>
      <c r="AF28" s="262">
        <v>2733</v>
      </c>
      <c r="AG28" s="131">
        <v>24759</v>
      </c>
      <c r="AH28" s="262">
        <v>2862</v>
      </c>
      <c r="AI28" s="131">
        <v>26088</v>
      </c>
      <c r="AJ28" s="262">
        <v>3022</v>
      </c>
      <c r="AK28" s="131">
        <v>27336</v>
      </c>
      <c r="AL28" s="262">
        <v>3183</v>
      </c>
      <c r="AM28" s="131">
        <v>28641</v>
      </c>
      <c r="AN28" s="262">
        <v>3323</v>
      </c>
      <c r="AO28" s="131">
        <v>30016</v>
      </c>
      <c r="AP28" s="262">
        <v>3444</v>
      </c>
      <c r="AQ28" s="131">
        <v>31351</v>
      </c>
      <c r="AR28" s="262">
        <v>3589</v>
      </c>
      <c r="AS28" s="131">
        <v>32273</v>
      </c>
      <c r="AT28" s="262">
        <v>3719</v>
      </c>
      <c r="AU28" s="131">
        <v>34048</v>
      </c>
      <c r="AV28" s="262">
        <v>3853</v>
      </c>
      <c r="AW28" s="131">
        <v>35501</v>
      </c>
      <c r="AX28" s="262">
        <v>3975</v>
      </c>
      <c r="AY28" s="131">
        <v>36922</v>
      </c>
      <c r="AZ28" s="262">
        <v>4098</v>
      </c>
      <c r="BA28" s="204">
        <v>38116</v>
      </c>
      <c r="BB28" s="343">
        <v>4232</v>
      </c>
      <c r="BC28" s="204">
        <v>39563</v>
      </c>
      <c r="BD28" s="343">
        <v>4407</v>
      </c>
      <c r="BE28" s="204">
        <v>41018</v>
      </c>
      <c r="BF28" s="343">
        <v>4565</v>
      </c>
      <c r="BG28" s="204">
        <v>42497</v>
      </c>
      <c r="BH28" s="343">
        <v>4767</v>
      </c>
      <c r="BI28" s="261"/>
    </row>
    <row r="29" spans="1:61" ht="14.45" customHeight="1" x14ac:dyDescent="0.2">
      <c r="A29" s="258">
        <v>26</v>
      </c>
      <c r="B29" s="110" t="s">
        <v>26</v>
      </c>
      <c r="C29" s="137"/>
      <c r="D29" s="130"/>
      <c r="E29" s="137"/>
      <c r="F29" s="130"/>
      <c r="G29" s="131">
        <v>9247</v>
      </c>
      <c r="H29" s="262">
        <v>461</v>
      </c>
      <c r="I29" s="131">
        <v>18551</v>
      </c>
      <c r="J29" s="262">
        <v>925</v>
      </c>
      <c r="K29" s="131">
        <v>26836</v>
      </c>
      <c r="L29" s="262">
        <v>1411</v>
      </c>
      <c r="M29" s="131">
        <v>36848</v>
      </c>
      <c r="N29" s="262">
        <v>2067</v>
      </c>
      <c r="O29" s="131">
        <v>46398</v>
      </c>
      <c r="P29" s="262">
        <v>2971</v>
      </c>
      <c r="Q29" s="131">
        <v>51333</v>
      </c>
      <c r="R29" s="262">
        <v>3358</v>
      </c>
      <c r="S29" s="131">
        <v>56517</v>
      </c>
      <c r="T29" s="262">
        <v>3710</v>
      </c>
      <c r="U29" s="131">
        <v>61280</v>
      </c>
      <c r="V29" s="262">
        <v>4129</v>
      </c>
      <c r="W29" s="131">
        <v>67472</v>
      </c>
      <c r="X29" s="262">
        <v>4484</v>
      </c>
      <c r="Y29" s="131">
        <v>70519</v>
      </c>
      <c r="Z29" s="262">
        <v>4899</v>
      </c>
      <c r="AA29" s="131">
        <v>75422</v>
      </c>
      <c r="AB29" s="262">
        <v>5338</v>
      </c>
      <c r="AC29" s="131">
        <v>80081</v>
      </c>
      <c r="AD29" s="262">
        <v>5787</v>
      </c>
      <c r="AE29" s="131">
        <v>84830</v>
      </c>
      <c r="AF29" s="262">
        <v>6196</v>
      </c>
      <c r="AG29" s="131">
        <v>89474</v>
      </c>
      <c r="AH29" s="262">
        <v>6587</v>
      </c>
      <c r="AI29" s="131">
        <v>95277</v>
      </c>
      <c r="AJ29" s="262">
        <v>7127</v>
      </c>
      <c r="AK29" s="131">
        <v>101319</v>
      </c>
      <c r="AL29" s="262">
        <v>7692</v>
      </c>
      <c r="AM29" s="131">
        <v>106789</v>
      </c>
      <c r="AN29" s="262">
        <v>8225</v>
      </c>
      <c r="AO29" s="131">
        <v>112623</v>
      </c>
      <c r="AP29" s="262">
        <v>8694</v>
      </c>
      <c r="AQ29" s="131">
        <v>118591</v>
      </c>
      <c r="AR29" s="262">
        <v>9176</v>
      </c>
      <c r="AS29" s="131">
        <v>122643</v>
      </c>
      <c r="AT29" s="262">
        <v>9651</v>
      </c>
      <c r="AU29" s="131">
        <v>129573</v>
      </c>
      <c r="AV29" s="262">
        <v>10075</v>
      </c>
      <c r="AW29" s="131">
        <v>134912</v>
      </c>
      <c r="AX29" s="262">
        <v>10479</v>
      </c>
      <c r="AY29" s="131">
        <v>140594</v>
      </c>
      <c r="AZ29" s="262">
        <v>10950</v>
      </c>
      <c r="BA29" s="111">
        <v>146044</v>
      </c>
      <c r="BB29" s="344">
        <v>11512</v>
      </c>
      <c r="BC29" s="111">
        <v>150932</v>
      </c>
      <c r="BD29" s="344">
        <v>12017</v>
      </c>
      <c r="BE29" s="111">
        <v>156035</v>
      </c>
      <c r="BF29" s="344">
        <v>12450</v>
      </c>
      <c r="BG29" s="111">
        <v>161841</v>
      </c>
      <c r="BH29" s="344">
        <v>12996</v>
      </c>
      <c r="BI29" s="261"/>
    </row>
    <row r="30" spans="1:61" x14ac:dyDescent="0.2">
      <c r="A30" s="258">
        <v>27</v>
      </c>
      <c r="B30" s="110" t="s">
        <v>27</v>
      </c>
      <c r="C30" s="137"/>
      <c r="D30" s="130"/>
      <c r="E30" s="137"/>
      <c r="F30" s="130"/>
      <c r="G30" s="131">
        <v>4097</v>
      </c>
      <c r="H30" s="262">
        <v>71</v>
      </c>
      <c r="I30" s="131">
        <v>9124</v>
      </c>
      <c r="J30" s="262">
        <v>146</v>
      </c>
      <c r="K30" s="131">
        <v>15194</v>
      </c>
      <c r="L30" s="262">
        <v>190</v>
      </c>
      <c r="M30" s="131">
        <v>22884</v>
      </c>
      <c r="N30" s="262">
        <v>246</v>
      </c>
      <c r="O30" s="131">
        <v>29778</v>
      </c>
      <c r="P30" s="262">
        <v>345</v>
      </c>
      <c r="Q30" s="131">
        <v>35088</v>
      </c>
      <c r="R30" s="262">
        <v>371</v>
      </c>
      <c r="S30" s="131">
        <v>38293</v>
      </c>
      <c r="T30" s="262">
        <v>403</v>
      </c>
      <c r="U30" s="131">
        <v>41407</v>
      </c>
      <c r="V30" s="262">
        <v>446</v>
      </c>
      <c r="W30" s="131">
        <v>45566</v>
      </c>
      <c r="X30" s="262">
        <v>481</v>
      </c>
      <c r="Y30" s="131">
        <v>47835</v>
      </c>
      <c r="Z30" s="262">
        <v>516</v>
      </c>
      <c r="AA30" s="131">
        <v>51463</v>
      </c>
      <c r="AB30" s="262">
        <v>551</v>
      </c>
      <c r="AC30" s="131">
        <v>54630</v>
      </c>
      <c r="AD30" s="262">
        <v>593</v>
      </c>
      <c r="AE30" s="131">
        <v>58068</v>
      </c>
      <c r="AF30" s="262">
        <v>637</v>
      </c>
      <c r="AG30" s="131">
        <v>61707</v>
      </c>
      <c r="AH30" s="262">
        <v>683</v>
      </c>
      <c r="AI30" s="131">
        <v>65806</v>
      </c>
      <c r="AJ30" s="262">
        <v>721</v>
      </c>
      <c r="AK30" s="131">
        <v>69461</v>
      </c>
      <c r="AL30" s="262">
        <v>759</v>
      </c>
      <c r="AM30" s="131">
        <v>73509</v>
      </c>
      <c r="AN30" s="262">
        <v>800</v>
      </c>
      <c r="AO30" s="131">
        <v>77641</v>
      </c>
      <c r="AP30" s="262">
        <v>842</v>
      </c>
      <c r="AQ30" s="131">
        <v>81542</v>
      </c>
      <c r="AR30" s="262">
        <v>872</v>
      </c>
      <c r="AS30" s="131">
        <v>84217</v>
      </c>
      <c r="AT30" s="262">
        <v>907</v>
      </c>
      <c r="AU30" s="131">
        <v>89057</v>
      </c>
      <c r="AV30" s="262">
        <v>948</v>
      </c>
      <c r="AW30" s="131">
        <v>92517</v>
      </c>
      <c r="AX30" s="262">
        <v>977</v>
      </c>
      <c r="AY30" s="131">
        <v>96432</v>
      </c>
      <c r="AZ30" s="262">
        <v>1008</v>
      </c>
      <c r="BA30" s="204">
        <v>99793</v>
      </c>
      <c r="BB30" s="343">
        <v>1039</v>
      </c>
      <c r="BC30" s="204">
        <v>103093</v>
      </c>
      <c r="BD30" s="343">
        <v>1074</v>
      </c>
      <c r="BE30" s="204">
        <v>106434</v>
      </c>
      <c r="BF30" s="343">
        <v>1111</v>
      </c>
      <c r="BG30" s="204">
        <v>109670</v>
      </c>
      <c r="BH30" s="343">
        <v>1156</v>
      </c>
      <c r="BI30" s="261"/>
    </row>
    <row r="31" spans="1:61" x14ac:dyDescent="0.2">
      <c r="A31" s="258">
        <v>28</v>
      </c>
      <c r="B31" s="110" t="s">
        <v>28</v>
      </c>
      <c r="C31" s="137"/>
      <c r="D31" s="130"/>
      <c r="E31" s="137"/>
      <c r="F31" s="130"/>
      <c r="G31" s="131">
        <v>1210</v>
      </c>
      <c r="H31" s="262">
        <v>465</v>
      </c>
      <c r="I31" s="131">
        <v>3157</v>
      </c>
      <c r="J31" s="262">
        <v>771</v>
      </c>
      <c r="K31" s="131">
        <v>4906</v>
      </c>
      <c r="L31" s="262">
        <v>987</v>
      </c>
      <c r="M31" s="131">
        <v>6725</v>
      </c>
      <c r="N31" s="262">
        <v>1187</v>
      </c>
      <c r="O31" s="131">
        <v>10073</v>
      </c>
      <c r="P31" s="262">
        <v>1618</v>
      </c>
      <c r="Q31" s="131">
        <v>10911</v>
      </c>
      <c r="R31" s="262">
        <v>1721</v>
      </c>
      <c r="S31" s="131">
        <v>11829</v>
      </c>
      <c r="T31" s="262">
        <v>1839</v>
      </c>
      <c r="U31" s="131">
        <v>12782</v>
      </c>
      <c r="V31" s="262">
        <v>1972</v>
      </c>
      <c r="W31" s="131">
        <v>13774</v>
      </c>
      <c r="X31" s="262">
        <v>2096</v>
      </c>
      <c r="Y31" s="131">
        <v>14336</v>
      </c>
      <c r="Z31" s="262">
        <v>2236</v>
      </c>
      <c r="AA31" s="131">
        <v>15180</v>
      </c>
      <c r="AB31" s="262">
        <v>2343</v>
      </c>
      <c r="AC31" s="131">
        <v>16028</v>
      </c>
      <c r="AD31" s="262">
        <v>2468</v>
      </c>
      <c r="AE31" s="131">
        <v>16957</v>
      </c>
      <c r="AF31" s="262">
        <v>2616</v>
      </c>
      <c r="AG31" s="131">
        <v>17788</v>
      </c>
      <c r="AH31" s="262">
        <v>2746</v>
      </c>
      <c r="AI31" s="131">
        <v>18863</v>
      </c>
      <c r="AJ31" s="262">
        <v>2924</v>
      </c>
      <c r="AK31" s="131">
        <v>19869</v>
      </c>
      <c r="AL31" s="262">
        <v>3074</v>
      </c>
      <c r="AM31" s="131">
        <v>20824</v>
      </c>
      <c r="AN31" s="262">
        <v>3198</v>
      </c>
      <c r="AO31" s="131">
        <v>21821</v>
      </c>
      <c r="AP31" s="262">
        <v>3321</v>
      </c>
      <c r="AQ31" s="131">
        <v>22816</v>
      </c>
      <c r="AR31" s="262">
        <v>3430</v>
      </c>
      <c r="AS31" s="131">
        <v>23521</v>
      </c>
      <c r="AT31" s="262">
        <v>3519</v>
      </c>
      <c r="AU31" s="131">
        <v>24752</v>
      </c>
      <c r="AV31" s="262">
        <v>3650</v>
      </c>
      <c r="AW31" s="131">
        <v>25796</v>
      </c>
      <c r="AX31" s="262">
        <v>3765</v>
      </c>
      <c r="AY31" s="131">
        <v>26855</v>
      </c>
      <c r="AZ31" s="262">
        <v>3890</v>
      </c>
      <c r="BA31" s="204">
        <v>27897</v>
      </c>
      <c r="BB31" s="343">
        <v>4035</v>
      </c>
      <c r="BC31" s="204">
        <v>28869</v>
      </c>
      <c r="BD31" s="343">
        <v>4175</v>
      </c>
      <c r="BE31" s="204">
        <v>29751</v>
      </c>
      <c r="BF31" s="343">
        <v>4280</v>
      </c>
      <c r="BG31" s="204">
        <v>30765</v>
      </c>
      <c r="BH31" s="343">
        <v>4499</v>
      </c>
      <c r="BI31" s="261"/>
    </row>
    <row r="32" spans="1:61" x14ac:dyDescent="0.2">
      <c r="A32" s="258">
        <v>29</v>
      </c>
      <c r="B32" s="110" t="s">
        <v>29</v>
      </c>
      <c r="C32" s="137"/>
      <c r="D32" s="138"/>
      <c r="E32" s="137"/>
      <c r="F32" s="138"/>
      <c r="G32" s="131">
        <v>73334</v>
      </c>
      <c r="H32" s="262">
        <v>293</v>
      </c>
      <c r="I32" s="131">
        <v>139904</v>
      </c>
      <c r="J32" s="262">
        <v>608</v>
      </c>
      <c r="K32" s="131">
        <v>195640</v>
      </c>
      <c r="L32" s="262">
        <v>962</v>
      </c>
      <c r="M32" s="131">
        <v>250579</v>
      </c>
      <c r="N32" s="262">
        <v>1376</v>
      </c>
      <c r="O32" s="131">
        <v>311480</v>
      </c>
      <c r="P32" s="262">
        <v>1900</v>
      </c>
      <c r="Q32" s="131">
        <v>339512</v>
      </c>
      <c r="R32" s="262">
        <v>2115</v>
      </c>
      <c r="S32" s="131">
        <v>370023</v>
      </c>
      <c r="T32" s="262">
        <v>2372</v>
      </c>
      <c r="U32" s="131">
        <v>398929</v>
      </c>
      <c r="V32" s="262">
        <v>2600</v>
      </c>
      <c r="W32" s="131">
        <v>437419</v>
      </c>
      <c r="X32" s="262">
        <v>2847</v>
      </c>
      <c r="Y32" s="131">
        <v>456276</v>
      </c>
      <c r="Z32" s="262">
        <v>3169</v>
      </c>
      <c r="AA32" s="131">
        <v>485517</v>
      </c>
      <c r="AB32" s="262">
        <v>3526</v>
      </c>
      <c r="AC32" s="131">
        <v>512482</v>
      </c>
      <c r="AD32" s="262">
        <v>3882</v>
      </c>
      <c r="AE32" s="131">
        <v>543370</v>
      </c>
      <c r="AF32" s="262">
        <v>4260</v>
      </c>
      <c r="AG32" s="131">
        <v>572691</v>
      </c>
      <c r="AH32" s="262">
        <v>4624</v>
      </c>
      <c r="AI32" s="131">
        <v>610268</v>
      </c>
      <c r="AJ32" s="262">
        <v>5086</v>
      </c>
      <c r="AK32" s="131">
        <v>642850</v>
      </c>
      <c r="AL32" s="262">
        <v>5509</v>
      </c>
      <c r="AM32" s="131">
        <v>681172</v>
      </c>
      <c r="AN32" s="262">
        <v>6013</v>
      </c>
      <c r="AO32" s="131">
        <v>718457</v>
      </c>
      <c r="AP32" s="262">
        <v>6447</v>
      </c>
      <c r="AQ32" s="131">
        <v>757124</v>
      </c>
      <c r="AR32" s="262">
        <v>6893</v>
      </c>
      <c r="AS32" s="131">
        <v>782895</v>
      </c>
      <c r="AT32" s="262">
        <v>7275</v>
      </c>
      <c r="AU32" s="131">
        <v>830835</v>
      </c>
      <c r="AV32" s="262">
        <v>7706</v>
      </c>
      <c r="AW32" s="131">
        <v>867746</v>
      </c>
      <c r="AX32" s="262">
        <v>8123</v>
      </c>
      <c r="AY32" s="131">
        <v>906652</v>
      </c>
      <c r="AZ32" s="262">
        <v>8597</v>
      </c>
      <c r="BA32" s="204">
        <v>940922</v>
      </c>
      <c r="BB32" s="343">
        <v>9015</v>
      </c>
      <c r="BC32" s="204">
        <v>977428</v>
      </c>
      <c r="BD32" s="343">
        <v>9572</v>
      </c>
      <c r="BE32" s="204">
        <v>1015580</v>
      </c>
      <c r="BF32" s="343">
        <v>10109</v>
      </c>
      <c r="BG32" s="204">
        <v>1055433</v>
      </c>
      <c r="BH32" s="343">
        <v>11040</v>
      </c>
      <c r="BI32" s="261"/>
    </row>
    <row r="33" spans="1:61" x14ac:dyDescent="0.2">
      <c r="A33" s="258">
        <v>30</v>
      </c>
      <c r="B33" s="110" t="s">
        <v>30</v>
      </c>
      <c r="C33" s="137"/>
      <c r="D33" s="138"/>
      <c r="E33" s="137"/>
      <c r="F33" s="138"/>
      <c r="G33" s="131">
        <v>2651</v>
      </c>
      <c r="H33" s="262">
        <v>258</v>
      </c>
      <c r="I33" s="131">
        <v>6530</v>
      </c>
      <c r="J33" s="262">
        <v>479</v>
      </c>
      <c r="K33" s="131">
        <v>10813</v>
      </c>
      <c r="L33" s="262">
        <v>679</v>
      </c>
      <c r="M33" s="131">
        <v>15669</v>
      </c>
      <c r="N33" s="262">
        <v>925</v>
      </c>
      <c r="O33" s="131">
        <v>25023</v>
      </c>
      <c r="P33" s="262">
        <v>1274</v>
      </c>
      <c r="Q33" s="131">
        <v>27320</v>
      </c>
      <c r="R33" s="262">
        <v>1401</v>
      </c>
      <c r="S33" s="131">
        <v>29583</v>
      </c>
      <c r="T33" s="262">
        <v>1527</v>
      </c>
      <c r="U33" s="131">
        <v>31661</v>
      </c>
      <c r="V33" s="262">
        <v>1643</v>
      </c>
      <c r="W33" s="131">
        <v>34298</v>
      </c>
      <c r="X33" s="262">
        <v>1759</v>
      </c>
      <c r="Y33" s="131">
        <v>35823</v>
      </c>
      <c r="Z33" s="262">
        <v>1904</v>
      </c>
      <c r="AA33" s="131">
        <v>38087</v>
      </c>
      <c r="AB33" s="262">
        <v>2035</v>
      </c>
      <c r="AC33" s="131">
        <v>40031</v>
      </c>
      <c r="AD33" s="262">
        <v>2156</v>
      </c>
      <c r="AE33" s="131">
        <v>41995</v>
      </c>
      <c r="AF33" s="262">
        <v>2301</v>
      </c>
      <c r="AG33" s="131">
        <v>44091</v>
      </c>
      <c r="AH33" s="262">
        <v>2430</v>
      </c>
      <c r="AI33" s="131">
        <v>46879</v>
      </c>
      <c r="AJ33" s="262">
        <v>2562</v>
      </c>
      <c r="AK33" s="131">
        <v>49093</v>
      </c>
      <c r="AL33" s="262">
        <v>2694</v>
      </c>
      <c r="AM33" s="131">
        <v>51455</v>
      </c>
      <c r="AN33" s="262">
        <v>2805</v>
      </c>
      <c r="AO33" s="131">
        <v>54082</v>
      </c>
      <c r="AP33" s="262">
        <v>2946</v>
      </c>
      <c r="AQ33" s="131">
        <v>56700</v>
      </c>
      <c r="AR33" s="262">
        <v>3095</v>
      </c>
      <c r="AS33" s="131">
        <v>58307</v>
      </c>
      <c r="AT33" s="262">
        <v>3203</v>
      </c>
      <c r="AU33" s="131">
        <v>61204</v>
      </c>
      <c r="AV33" s="262">
        <v>3331</v>
      </c>
      <c r="AW33" s="131">
        <v>63589</v>
      </c>
      <c r="AX33" s="262">
        <v>3439</v>
      </c>
      <c r="AY33" s="131">
        <v>66001</v>
      </c>
      <c r="AZ33" s="262">
        <v>3568</v>
      </c>
      <c r="BA33" s="204">
        <v>67982</v>
      </c>
      <c r="BB33" s="343">
        <v>3690</v>
      </c>
      <c r="BC33" s="204">
        <v>69965</v>
      </c>
      <c r="BD33" s="343">
        <v>3837</v>
      </c>
      <c r="BE33" s="204">
        <v>72172</v>
      </c>
      <c r="BF33" s="343">
        <v>3946</v>
      </c>
      <c r="BG33" s="204">
        <v>74382</v>
      </c>
      <c r="BH33" s="343">
        <v>4137</v>
      </c>
      <c r="BI33" s="261"/>
    </row>
    <row r="34" spans="1:61" x14ac:dyDescent="0.2">
      <c r="A34" s="258">
        <v>31</v>
      </c>
      <c r="B34" s="110" t="s">
        <v>31</v>
      </c>
      <c r="C34" s="137"/>
      <c r="D34" s="138"/>
      <c r="E34" s="137"/>
      <c r="F34" s="138"/>
      <c r="G34" s="131">
        <v>4964</v>
      </c>
      <c r="H34" s="262">
        <v>376</v>
      </c>
      <c r="I34" s="131">
        <v>11236</v>
      </c>
      <c r="J34" s="262">
        <v>630</v>
      </c>
      <c r="K34" s="131">
        <v>18987</v>
      </c>
      <c r="L34" s="262">
        <v>867</v>
      </c>
      <c r="M34" s="131">
        <v>28887</v>
      </c>
      <c r="N34" s="262">
        <v>1176</v>
      </c>
      <c r="O34" s="131">
        <v>49555</v>
      </c>
      <c r="P34" s="262">
        <v>1495</v>
      </c>
      <c r="Q34" s="131">
        <v>58853</v>
      </c>
      <c r="R34" s="262">
        <v>1624</v>
      </c>
      <c r="S34" s="131">
        <v>63934</v>
      </c>
      <c r="T34" s="262">
        <v>1755</v>
      </c>
      <c r="U34" s="131">
        <v>69321</v>
      </c>
      <c r="V34" s="262">
        <v>1881</v>
      </c>
      <c r="W34" s="131">
        <v>76385</v>
      </c>
      <c r="X34" s="262">
        <v>1993</v>
      </c>
      <c r="Y34" s="131">
        <v>81107</v>
      </c>
      <c r="Z34" s="262">
        <v>2109</v>
      </c>
      <c r="AA34" s="131">
        <v>86822</v>
      </c>
      <c r="AB34" s="262">
        <v>2233</v>
      </c>
      <c r="AC34" s="131">
        <v>94494</v>
      </c>
      <c r="AD34" s="262">
        <v>2338</v>
      </c>
      <c r="AE34" s="131">
        <v>101490</v>
      </c>
      <c r="AF34" s="262">
        <v>2446</v>
      </c>
      <c r="AG34" s="131">
        <v>104268</v>
      </c>
      <c r="AH34" s="262">
        <v>2554</v>
      </c>
      <c r="AI34" s="131">
        <v>111240</v>
      </c>
      <c r="AJ34" s="262">
        <v>2694</v>
      </c>
      <c r="AK34" s="131">
        <v>119040</v>
      </c>
      <c r="AL34" s="262">
        <v>2820</v>
      </c>
      <c r="AM34" s="131">
        <v>125946</v>
      </c>
      <c r="AN34" s="262">
        <v>2947</v>
      </c>
      <c r="AO34" s="131">
        <v>133321</v>
      </c>
      <c r="AP34" s="262">
        <v>3084</v>
      </c>
      <c r="AQ34" s="131">
        <v>143445</v>
      </c>
      <c r="AR34" s="262">
        <v>3196</v>
      </c>
      <c r="AS34" s="131">
        <v>150661</v>
      </c>
      <c r="AT34" s="262">
        <v>3307</v>
      </c>
      <c r="AU34" s="131">
        <v>164875</v>
      </c>
      <c r="AV34" s="262">
        <v>3439</v>
      </c>
      <c r="AW34" s="131">
        <v>171953</v>
      </c>
      <c r="AX34" s="262">
        <v>3571</v>
      </c>
      <c r="AY34" s="131">
        <v>179553</v>
      </c>
      <c r="AZ34" s="262">
        <v>3745</v>
      </c>
      <c r="BA34" s="204">
        <v>187582</v>
      </c>
      <c r="BB34" s="343">
        <v>3884</v>
      </c>
      <c r="BC34" s="204">
        <v>196713</v>
      </c>
      <c r="BD34" s="343">
        <v>4043</v>
      </c>
      <c r="BE34" s="204">
        <v>204977</v>
      </c>
      <c r="BF34" s="343">
        <v>4204</v>
      </c>
      <c r="BG34" s="204">
        <v>214530</v>
      </c>
      <c r="BH34" s="343">
        <v>4393</v>
      </c>
      <c r="BI34" s="261"/>
    </row>
    <row r="35" spans="1:61" x14ac:dyDescent="0.2">
      <c r="A35" s="258">
        <v>32</v>
      </c>
      <c r="B35" s="110" t="s">
        <v>32</v>
      </c>
      <c r="C35" s="137"/>
      <c r="D35" s="138"/>
      <c r="E35" s="137"/>
      <c r="F35" s="138"/>
      <c r="G35" s="131">
        <v>652</v>
      </c>
      <c r="H35" s="262">
        <v>77</v>
      </c>
      <c r="I35" s="131">
        <v>1443</v>
      </c>
      <c r="J35" s="262">
        <v>145</v>
      </c>
      <c r="K35" s="131">
        <v>2242</v>
      </c>
      <c r="L35" s="262">
        <v>220</v>
      </c>
      <c r="M35" s="131">
        <v>3137</v>
      </c>
      <c r="N35" s="262">
        <v>304</v>
      </c>
      <c r="O35" s="131">
        <v>4758</v>
      </c>
      <c r="P35" s="262">
        <v>441</v>
      </c>
      <c r="Q35" s="131">
        <v>5252</v>
      </c>
      <c r="R35" s="262">
        <v>495</v>
      </c>
      <c r="S35" s="131">
        <v>5744</v>
      </c>
      <c r="T35" s="262">
        <v>529</v>
      </c>
      <c r="U35" s="131">
        <v>6223</v>
      </c>
      <c r="V35" s="262">
        <v>578</v>
      </c>
      <c r="W35" s="131">
        <v>6922</v>
      </c>
      <c r="X35" s="262">
        <v>614</v>
      </c>
      <c r="Y35" s="131">
        <v>7276</v>
      </c>
      <c r="Z35" s="262">
        <v>665</v>
      </c>
      <c r="AA35" s="131">
        <v>7786</v>
      </c>
      <c r="AB35" s="262">
        <v>709</v>
      </c>
      <c r="AC35" s="131">
        <v>8197</v>
      </c>
      <c r="AD35" s="262">
        <v>751</v>
      </c>
      <c r="AE35" s="131">
        <v>8668</v>
      </c>
      <c r="AF35" s="262">
        <v>809</v>
      </c>
      <c r="AG35" s="131">
        <v>9189</v>
      </c>
      <c r="AH35" s="262">
        <v>849</v>
      </c>
      <c r="AI35" s="131">
        <v>9770</v>
      </c>
      <c r="AJ35" s="262">
        <v>903</v>
      </c>
      <c r="AK35" s="131">
        <v>10264</v>
      </c>
      <c r="AL35" s="262">
        <v>932</v>
      </c>
      <c r="AM35" s="131">
        <v>10843</v>
      </c>
      <c r="AN35" s="262">
        <v>984</v>
      </c>
      <c r="AO35" s="131">
        <v>11446</v>
      </c>
      <c r="AP35" s="262">
        <v>1037</v>
      </c>
      <c r="AQ35" s="131">
        <v>12007</v>
      </c>
      <c r="AR35" s="262">
        <v>1070</v>
      </c>
      <c r="AS35" s="131">
        <v>12394</v>
      </c>
      <c r="AT35" s="262">
        <v>1107</v>
      </c>
      <c r="AU35" s="131">
        <v>13127</v>
      </c>
      <c r="AV35" s="262">
        <v>1164</v>
      </c>
      <c r="AW35" s="131">
        <v>13732</v>
      </c>
      <c r="AX35" s="262">
        <v>1211</v>
      </c>
      <c r="AY35" s="131">
        <v>14333</v>
      </c>
      <c r="AZ35" s="262">
        <v>1266</v>
      </c>
      <c r="BA35" s="204">
        <v>14841</v>
      </c>
      <c r="BB35" s="343">
        <v>1317</v>
      </c>
      <c r="BC35" s="204">
        <v>15359</v>
      </c>
      <c r="BD35" s="343">
        <v>1365</v>
      </c>
      <c r="BE35" s="204">
        <v>15984</v>
      </c>
      <c r="BF35" s="343">
        <v>1410</v>
      </c>
      <c r="BG35" s="204">
        <v>16534</v>
      </c>
      <c r="BH35" s="343">
        <v>1453</v>
      </c>
      <c r="BI35" s="261"/>
    </row>
    <row r="36" spans="1:61" x14ac:dyDescent="0.2">
      <c r="A36" s="258">
        <v>33</v>
      </c>
      <c r="B36" s="110" t="s">
        <v>33</v>
      </c>
      <c r="C36" s="137"/>
      <c r="D36" s="138"/>
      <c r="E36" s="137"/>
      <c r="F36" s="138"/>
      <c r="G36" s="131">
        <v>731</v>
      </c>
      <c r="H36" s="262">
        <v>39</v>
      </c>
      <c r="I36" s="131">
        <v>884</v>
      </c>
      <c r="J36" s="262">
        <v>54</v>
      </c>
      <c r="K36" s="131">
        <v>1076</v>
      </c>
      <c r="L36" s="262">
        <v>67</v>
      </c>
      <c r="M36" s="131">
        <v>1325</v>
      </c>
      <c r="N36" s="262">
        <v>75</v>
      </c>
      <c r="O36" s="131">
        <v>1579</v>
      </c>
      <c r="P36" s="262">
        <v>90</v>
      </c>
      <c r="Q36" s="131">
        <v>1667</v>
      </c>
      <c r="R36" s="262">
        <v>96</v>
      </c>
      <c r="S36" s="131">
        <v>1790</v>
      </c>
      <c r="T36" s="262">
        <v>106</v>
      </c>
      <c r="U36" s="131">
        <v>1902</v>
      </c>
      <c r="V36" s="262">
        <v>116</v>
      </c>
      <c r="W36" s="131">
        <v>2030</v>
      </c>
      <c r="X36" s="262">
        <v>119</v>
      </c>
      <c r="Y36" s="131">
        <v>2077</v>
      </c>
      <c r="Z36" s="262">
        <v>131</v>
      </c>
      <c r="AA36" s="131">
        <v>2168</v>
      </c>
      <c r="AB36" s="262">
        <v>141</v>
      </c>
      <c r="AC36" s="131">
        <v>2252</v>
      </c>
      <c r="AD36" s="262">
        <v>147</v>
      </c>
      <c r="AE36" s="131">
        <v>2409</v>
      </c>
      <c r="AF36" s="262">
        <v>150</v>
      </c>
      <c r="AG36" s="131">
        <v>2540</v>
      </c>
      <c r="AH36" s="262">
        <v>161</v>
      </c>
      <c r="AI36" s="131">
        <v>2694</v>
      </c>
      <c r="AJ36" s="262">
        <v>168</v>
      </c>
      <c r="AK36" s="131">
        <v>2813</v>
      </c>
      <c r="AL36" s="262">
        <v>175</v>
      </c>
      <c r="AM36" s="131">
        <v>2924</v>
      </c>
      <c r="AN36" s="262">
        <v>189</v>
      </c>
      <c r="AO36" s="131">
        <v>3042</v>
      </c>
      <c r="AP36" s="262">
        <v>200</v>
      </c>
      <c r="AQ36" s="131">
        <v>3178</v>
      </c>
      <c r="AR36" s="262">
        <v>210</v>
      </c>
      <c r="AS36" s="131">
        <v>3256</v>
      </c>
      <c r="AT36" s="262">
        <v>217</v>
      </c>
      <c r="AU36" s="131">
        <v>3413</v>
      </c>
      <c r="AV36" s="262">
        <v>230</v>
      </c>
      <c r="AW36" s="131">
        <v>3534</v>
      </c>
      <c r="AX36" s="262">
        <v>233</v>
      </c>
      <c r="AY36" s="131">
        <v>3674</v>
      </c>
      <c r="AZ36" s="262">
        <v>240</v>
      </c>
      <c r="BA36" s="204">
        <v>3780</v>
      </c>
      <c r="BB36" s="343">
        <v>251</v>
      </c>
      <c r="BC36" s="204">
        <v>3949</v>
      </c>
      <c r="BD36" s="343">
        <v>261</v>
      </c>
      <c r="BE36" s="204">
        <v>4076</v>
      </c>
      <c r="BF36" s="343">
        <v>267</v>
      </c>
      <c r="BG36" s="204">
        <v>4236</v>
      </c>
      <c r="BH36" s="343">
        <v>294</v>
      </c>
      <c r="BI36" s="261"/>
    </row>
    <row r="37" spans="1:61" x14ac:dyDescent="0.2">
      <c r="A37" s="258">
        <v>34</v>
      </c>
      <c r="B37" s="110" t="s">
        <v>34</v>
      </c>
      <c r="C37" s="137"/>
      <c r="D37" s="138"/>
      <c r="E37" s="137"/>
      <c r="F37" s="138"/>
      <c r="G37" s="131">
        <v>111137</v>
      </c>
      <c r="H37" s="262">
        <v>14294</v>
      </c>
      <c r="I37" s="131">
        <v>200187</v>
      </c>
      <c r="J37" s="262">
        <v>24656</v>
      </c>
      <c r="K37" s="131">
        <v>285346</v>
      </c>
      <c r="L37" s="262">
        <v>35667</v>
      </c>
      <c r="M37" s="131">
        <v>365172</v>
      </c>
      <c r="N37" s="262">
        <v>46581</v>
      </c>
      <c r="O37" s="131">
        <v>433766</v>
      </c>
      <c r="P37" s="262">
        <v>61668</v>
      </c>
      <c r="Q37" s="131">
        <v>465963</v>
      </c>
      <c r="R37" s="262">
        <v>66655</v>
      </c>
      <c r="S37" s="131">
        <v>501015</v>
      </c>
      <c r="T37" s="262">
        <v>72296</v>
      </c>
      <c r="U37" s="131">
        <v>528450</v>
      </c>
      <c r="V37" s="262">
        <v>78682</v>
      </c>
      <c r="W37" s="131">
        <v>563644</v>
      </c>
      <c r="X37" s="262">
        <v>83954</v>
      </c>
      <c r="Y37" s="131">
        <v>581270</v>
      </c>
      <c r="Z37" s="262">
        <v>89599</v>
      </c>
      <c r="AA37" s="131">
        <v>609499</v>
      </c>
      <c r="AB37" s="262">
        <v>95471</v>
      </c>
      <c r="AC37" s="131">
        <v>634527</v>
      </c>
      <c r="AD37" s="262">
        <v>101451</v>
      </c>
      <c r="AE37" s="131">
        <v>656953</v>
      </c>
      <c r="AF37" s="262">
        <v>107301</v>
      </c>
      <c r="AG37" s="131">
        <v>679060</v>
      </c>
      <c r="AH37" s="262">
        <v>111616</v>
      </c>
      <c r="AI37" s="131">
        <v>707442</v>
      </c>
      <c r="AJ37" s="262">
        <v>117482</v>
      </c>
      <c r="AK37" s="131">
        <v>730295</v>
      </c>
      <c r="AL37" s="262">
        <v>122960</v>
      </c>
      <c r="AM37" s="131">
        <v>750149</v>
      </c>
      <c r="AN37" s="262">
        <v>127854</v>
      </c>
      <c r="AO37" s="131">
        <v>772007</v>
      </c>
      <c r="AP37" s="262">
        <v>132673</v>
      </c>
      <c r="AQ37" s="131">
        <v>793742</v>
      </c>
      <c r="AR37" s="262">
        <v>137964</v>
      </c>
      <c r="AS37" s="131">
        <v>808188</v>
      </c>
      <c r="AT37" s="262">
        <v>142642</v>
      </c>
      <c r="AU37" s="131">
        <v>831739</v>
      </c>
      <c r="AV37" s="262">
        <v>147359</v>
      </c>
      <c r="AW37" s="131">
        <v>850056</v>
      </c>
      <c r="AX37" s="262">
        <v>151574</v>
      </c>
      <c r="AY37" s="131">
        <v>869171</v>
      </c>
      <c r="AZ37" s="262">
        <v>156514</v>
      </c>
      <c r="BA37" s="204">
        <v>886856</v>
      </c>
      <c r="BB37" s="343">
        <v>161929</v>
      </c>
      <c r="BC37" s="204">
        <v>902588</v>
      </c>
      <c r="BD37" s="343">
        <v>167151</v>
      </c>
      <c r="BE37" s="204">
        <v>919388</v>
      </c>
      <c r="BF37" s="343">
        <v>171346</v>
      </c>
      <c r="BG37" s="204">
        <v>936747</v>
      </c>
      <c r="BH37" s="343">
        <v>183331</v>
      </c>
      <c r="BI37" s="261"/>
    </row>
    <row r="38" spans="1:61" ht="14.25" customHeight="1" x14ac:dyDescent="0.2">
      <c r="A38" s="258">
        <v>35</v>
      </c>
      <c r="B38" s="110" t="s">
        <v>35</v>
      </c>
      <c r="C38" s="137"/>
      <c r="D38" s="138"/>
      <c r="E38" s="137"/>
      <c r="F38" s="138"/>
      <c r="G38" s="131">
        <v>2040</v>
      </c>
      <c r="H38" s="262">
        <v>132</v>
      </c>
      <c r="I38" s="131">
        <v>4157</v>
      </c>
      <c r="J38" s="262">
        <v>239</v>
      </c>
      <c r="K38" s="131">
        <v>6185</v>
      </c>
      <c r="L38" s="262">
        <v>318</v>
      </c>
      <c r="M38" s="131">
        <v>8607</v>
      </c>
      <c r="N38" s="262">
        <v>438</v>
      </c>
      <c r="O38" s="131">
        <v>10859</v>
      </c>
      <c r="P38" s="262">
        <v>665</v>
      </c>
      <c r="Q38" s="131">
        <v>11815</v>
      </c>
      <c r="R38" s="262">
        <v>718</v>
      </c>
      <c r="S38" s="131">
        <v>12941</v>
      </c>
      <c r="T38" s="262">
        <v>787</v>
      </c>
      <c r="U38" s="131">
        <v>14085</v>
      </c>
      <c r="V38" s="262">
        <v>867</v>
      </c>
      <c r="W38" s="131">
        <v>15442</v>
      </c>
      <c r="X38" s="262">
        <v>930</v>
      </c>
      <c r="Y38" s="131">
        <v>16156</v>
      </c>
      <c r="Z38" s="262">
        <v>983</v>
      </c>
      <c r="AA38" s="131">
        <v>17195</v>
      </c>
      <c r="AB38" s="262">
        <v>1049</v>
      </c>
      <c r="AC38" s="131">
        <v>18237</v>
      </c>
      <c r="AD38" s="262">
        <v>1126</v>
      </c>
      <c r="AE38" s="131">
        <v>19335</v>
      </c>
      <c r="AF38" s="262">
        <v>1234</v>
      </c>
      <c r="AG38" s="131">
        <v>20372</v>
      </c>
      <c r="AH38" s="262">
        <v>1305</v>
      </c>
      <c r="AI38" s="131">
        <v>21742</v>
      </c>
      <c r="AJ38" s="262">
        <v>1398</v>
      </c>
      <c r="AK38" s="131">
        <v>22928</v>
      </c>
      <c r="AL38" s="262">
        <v>1509</v>
      </c>
      <c r="AM38" s="131">
        <v>24095</v>
      </c>
      <c r="AN38" s="262">
        <v>1592</v>
      </c>
      <c r="AO38" s="131">
        <v>25318</v>
      </c>
      <c r="AP38" s="262">
        <v>1679</v>
      </c>
      <c r="AQ38" s="131">
        <v>26736</v>
      </c>
      <c r="AR38" s="262">
        <v>1761</v>
      </c>
      <c r="AS38" s="131">
        <v>27606</v>
      </c>
      <c r="AT38" s="262">
        <v>1849</v>
      </c>
      <c r="AU38" s="131">
        <v>29125</v>
      </c>
      <c r="AV38" s="262">
        <v>1936</v>
      </c>
      <c r="AW38" s="131">
        <v>30214</v>
      </c>
      <c r="AX38" s="262">
        <v>1991</v>
      </c>
      <c r="AY38" s="131">
        <v>31482</v>
      </c>
      <c r="AZ38" s="262">
        <v>2080</v>
      </c>
      <c r="BA38" s="111">
        <v>33916</v>
      </c>
      <c r="BB38" s="344">
        <v>2306</v>
      </c>
      <c r="BC38" s="111">
        <v>37050</v>
      </c>
      <c r="BD38" s="344">
        <v>2678</v>
      </c>
      <c r="BE38" s="111">
        <v>39677</v>
      </c>
      <c r="BF38" s="344">
        <v>3028</v>
      </c>
      <c r="BG38" s="111">
        <v>42458</v>
      </c>
      <c r="BH38" s="344">
        <v>3544</v>
      </c>
      <c r="BI38" s="261"/>
    </row>
    <row r="39" spans="1:61" x14ac:dyDescent="0.2">
      <c r="A39" s="258">
        <v>36</v>
      </c>
      <c r="B39" s="110" t="s">
        <v>36</v>
      </c>
      <c r="C39" s="137"/>
      <c r="D39" s="138"/>
      <c r="E39" s="137"/>
      <c r="F39" s="138"/>
      <c r="G39" s="131">
        <v>9753</v>
      </c>
      <c r="H39" s="262">
        <v>34</v>
      </c>
      <c r="I39" s="131">
        <v>25799</v>
      </c>
      <c r="J39" s="262">
        <v>74</v>
      </c>
      <c r="K39" s="131">
        <v>44189</v>
      </c>
      <c r="L39" s="262">
        <v>143</v>
      </c>
      <c r="M39" s="131">
        <v>65629</v>
      </c>
      <c r="N39" s="262">
        <v>197</v>
      </c>
      <c r="O39" s="131">
        <v>98386</v>
      </c>
      <c r="P39" s="262">
        <v>269</v>
      </c>
      <c r="Q39" s="131">
        <v>109014</v>
      </c>
      <c r="R39" s="262">
        <v>300</v>
      </c>
      <c r="S39" s="131">
        <v>120683</v>
      </c>
      <c r="T39" s="262">
        <v>335</v>
      </c>
      <c r="U39" s="131">
        <v>131651</v>
      </c>
      <c r="V39" s="262">
        <v>382</v>
      </c>
      <c r="W39" s="131">
        <v>146825</v>
      </c>
      <c r="X39" s="262">
        <v>427</v>
      </c>
      <c r="Y39" s="131">
        <v>155105</v>
      </c>
      <c r="Z39" s="262">
        <v>490</v>
      </c>
      <c r="AA39" s="131">
        <v>166755</v>
      </c>
      <c r="AB39" s="262">
        <v>534</v>
      </c>
      <c r="AC39" s="131">
        <v>178345</v>
      </c>
      <c r="AD39" s="262">
        <v>580</v>
      </c>
      <c r="AE39" s="131">
        <v>190591</v>
      </c>
      <c r="AF39" s="262">
        <v>618</v>
      </c>
      <c r="AG39" s="131">
        <v>202105</v>
      </c>
      <c r="AH39" s="262">
        <v>669</v>
      </c>
      <c r="AI39" s="131">
        <v>215271</v>
      </c>
      <c r="AJ39" s="262">
        <v>713</v>
      </c>
      <c r="AK39" s="131">
        <v>227328</v>
      </c>
      <c r="AL39" s="262">
        <v>763</v>
      </c>
      <c r="AM39" s="131">
        <v>240010</v>
      </c>
      <c r="AN39" s="262">
        <v>803</v>
      </c>
      <c r="AO39" s="131">
        <v>253331</v>
      </c>
      <c r="AP39" s="262">
        <v>853</v>
      </c>
      <c r="AQ39" s="131">
        <v>266086</v>
      </c>
      <c r="AR39" s="262">
        <v>893</v>
      </c>
      <c r="AS39" s="131">
        <v>274875</v>
      </c>
      <c r="AT39" s="262">
        <v>941</v>
      </c>
      <c r="AU39" s="131">
        <v>291420</v>
      </c>
      <c r="AV39" s="262">
        <v>986</v>
      </c>
      <c r="AW39" s="131">
        <v>303928</v>
      </c>
      <c r="AX39" s="262">
        <v>1031</v>
      </c>
      <c r="AY39" s="131">
        <v>317281</v>
      </c>
      <c r="AZ39" s="262">
        <v>1098</v>
      </c>
      <c r="BA39" s="204">
        <v>329811</v>
      </c>
      <c r="BB39" s="343">
        <v>1150</v>
      </c>
      <c r="BC39" s="204">
        <v>342219</v>
      </c>
      <c r="BD39" s="343">
        <v>1216</v>
      </c>
      <c r="BE39" s="204">
        <v>355321</v>
      </c>
      <c r="BF39" s="343">
        <v>1260</v>
      </c>
      <c r="BG39" s="204">
        <v>368647</v>
      </c>
      <c r="BH39" s="343">
        <v>1315</v>
      </c>
      <c r="BI39" s="261"/>
    </row>
    <row r="40" spans="1:61" x14ac:dyDescent="0.2">
      <c r="A40" s="258">
        <v>37</v>
      </c>
      <c r="B40" s="110" t="s">
        <v>37</v>
      </c>
      <c r="C40" s="137"/>
      <c r="D40" s="138"/>
      <c r="E40" s="137"/>
      <c r="F40" s="138"/>
      <c r="G40" s="131">
        <v>4236</v>
      </c>
      <c r="H40" s="262">
        <v>264</v>
      </c>
      <c r="I40" s="131">
        <v>10033</v>
      </c>
      <c r="J40" s="262">
        <v>500</v>
      </c>
      <c r="K40" s="131">
        <v>16572</v>
      </c>
      <c r="L40" s="262">
        <v>727</v>
      </c>
      <c r="M40" s="131">
        <v>23556</v>
      </c>
      <c r="N40" s="262">
        <v>1012</v>
      </c>
      <c r="O40" s="131">
        <v>31627</v>
      </c>
      <c r="P40" s="262">
        <v>1554</v>
      </c>
      <c r="Q40" s="131">
        <v>35219</v>
      </c>
      <c r="R40" s="262">
        <v>1730</v>
      </c>
      <c r="S40" s="131">
        <v>39196</v>
      </c>
      <c r="T40" s="262">
        <v>1898</v>
      </c>
      <c r="U40" s="131">
        <v>43305</v>
      </c>
      <c r="V40" s="262">
        <v>2109</v>
      </c>
      <c r="W40" s="131">
        <v>49783</v>
      </c>
      <c r="X40" s="262">
        <v>2280</v>
      </c>
      <c r="Y40" s="131">
        <v>52896</v>
      </c>
      <c r="Z40" s="262">
        <v>2498</v>
      </c>
      <c r="AA40" s="131">
        <v>57546</v>
      </c>
      <c r="AB40" s="262">
        <v>2693</v>
      </c>
      <c r="AC40" s="131">
        <v>62653</v>
      </c>
      <c r="AD40" s="262">
        <v>2930</v>
      </c>
      <c r="AE40" s="131">
        <v>68079</v>
      </c>
      <c r="AF40" s="262">
        <v>3159</v>
      </c>
      <c r="AG40" s="131">
        <v>72709</v>
      </c>
      <c r="AH40" s="262">
        <v>3356</v>
      </c>
      <c r="AI40" s="131">
        <v>79446</v>
      </c>
      <c r="AJ40" s="262">
        <v>3615</v>
      </c>
      <c r="AK40" s="131">
        <v>86593</v>
      </c>
      <c r="AL40" s="262">
        <v>3863</v>
      </c>
      <c r="AM40" s="131">
        <v>93116</v>
      </c>
      <c r="AN40" s="262">
        <v>4137</v>
      </c>
      <c r="AO40" s="131">
        <v>99797</v>
      </c>
      <c r="AP40" s="262">
        <v>4398</v>
      </c>
      <c r="AQ40" s="131">
        <v>106884</v>
      </c>
      <c r="AR40" s="262">
        <v>4622</v>
      </c>
      <c r="AS40" s="131">
        <v>111300</v>
      </c>
      <c r="AT40" s="262">
        <v>4827</v>
      </c>
      <c r="AU40" s="131">
        <v>119186</v>
      </c>
      <c r="AV40" s="262">
        <v>5049</v>
      </c>
      <c r="AW40" s="131">
        <v>125571</v>
      </c>
      <c r="AX40" s="262">
        <v>5329</v>
      </c>
      <c r="AY40" s="131">
        <v>131847</v>
      </c>
      <c r="AZ40" s="262">
        <v>5627</v>
      </c>
      <c r="BA40" s="111">
        <v>138028</v>
      </c>
      <c r="BB40" s="344">
        <v>5895</v>
      </c>
      <c r="BC40" s="111">
        <v>144052</v>
      </c>
      <c r="BD40" s="344">
        <v>6195</v>
      </c>
      <c r="BE40" s="111">
        <v>150112</v>
      </c>
      <c r="BF40" s="344">
        <v>6454</v>
      </c>
      <c r="BG40" s="111">
        <v>156778</v>
      </c>
      <c r="BH40" s="344">
        <v>6716</v>
      </c>
      <c r="BI40" s="261"/>
    </row>
    <row r="41" spans="1:61" x14ac:dyDescent="0.2">
      <c r="A41" s="258">
        <v>38</v>
      </c>
      <c r="B41" s="110" t="s">
        <v>38</v>
      </c>
      <c r="C41" s="137"/>
      <c r="D41" s="138"/>
      <c r="E41" s="137"/>
      <c r="F41" s="138"/>
      <c r="G41" s="131">
        <v>25218</v>
      </c>
      <c r="H41" s="262">
        <v>606</v>
      </c>
      <c r="I41" s="131">
        <v>41674</v>
      </c>
      <c r="J41" s="262">
        <v>1029</v>
      </c>
      <c r="K41" s="131">
        <v>56527</v>
      </c>
      <c r="L41" s="262">
        <v>1374</v>
      </c>
      <c r="M41" s="131">
        <v>69951</v>
      </c>
      <c r="N41" s="262">
        <v>1628</v>
      </c>
      <c r="O41" s="131">
        <v>83201</v>
      </c>
      <c r="P41" s="262">
        <v>2251</v>
      </c>
      <c r="Q41" s="131">
        <v>88329</v>
      </c>
      <c r="R41" s="262">
        <v>2391</v>
      </c>
      <c r="S41" s="131">
        <v>94685</v>
      </c>
      <c r="T41" s="262">
        <v>2592</v>
      </c>
      <c r="U41" s="131">
        <v>100473</v>
      </c>
      <c r="V41" s="262">
        <v>2818</v>
      </c>
      <c r="W41" s="131">
        <v>106449</v>
      </c>
      <c r="X41" s="262">
        <v>2981</v>
      </c>
      <c r="Y41" s="131">
        <v>109343</v>
      </c>
      <c r="Z41" s="262">
        <v>3153</v>
      </c>
      <c r="AA41" s="131">
        <v>114178</v>
      </c>
      <c r="AB41" s="262">
        <v>3315</v>
      </c>
      <c r="AC41" s="131">
        <v>119028</v>
      </c>
      <c r="AD41" s="262">
        <v>3550</v>
      </c>
      <c r="AE41" s="131">
        <v>123149</v>
      </c>
      <c r="AF41" s="262">
        <v>3785</v>
      </c>
      <c r="AG41" s="131">
        <v>126744</v>
      </c>
      <c r="AH41" s="262">
        <v>3958</v>
      </c>
      <c r="AI41" s="131">
        <v>131552</v>
      </c>
      <c r="AJ41" s="262">
        <v>4199</v>
      </c>
      <c r="AK41" s="131">
        <v>136042</v>
      </c>
      <c r="AL41" s="262">
        <v>4422</v>
      </c>
      <c r="AM41" s="131">
        <v>139798</v>
      </c>
      <c r="AN41" s="262">
        <v>4614</v>
      </c>
      <c r="AO41" s="131">
        <v>143398</v>
      </c>
      <c r="AP41" s="262">
        <v>4792</v>
      </c>
      <c r="AQ41" s="131">
        <v>147539</v>
      </c>
      <c r="AR41" s="262">
        <v>5003</v>
      </c>
      <c r="AS41" s="131">
        <v>150639</v>
      </c>
      <c r="AT41" s="262">
        <v>5169</v>
      </c>
      <c r="AU41" s="131">
        <v>155701</v>
      </c>
      <c r="AV41" s="262">
        <v>5324</v>
      </c>
      <c r="AW41" s="131">
        <v>158960</v>
      </c>
      <c r="AX41" s="262">
        <v>5466</v>
      </c>
      <c r="AY41" s="131">
        <v>162991</v>
      </c>
      <c r="AZ41" s="262">
        <v>5659</v>
      </c>
      <c r="BA41" s="111">
        <v>167210</v>
      </c>
      <c r="BB41" s="344">
        <v>5894</v>
      </c>
      <c r="BC41" s="111">
        <v>170759</v>
      </c>
      <c r="BD41" s="344">
        <v>6075</v>
      </c>
      <c r="BE41" s="111">
        <v>174100</v>
      </c>
      <c r="BF41" s="344">
        <v>6243</v>
      </c>
      <c r="BG41" s="111">
        <v>178102</v>
      </c>
      <c r="BH41" s="344">
        <v>6674</v>
      </c>
      <c r="BI41" s="261"/>
    </row>
    <row r="42" spans="1:61" x14ac:dyDescent="0.2">
      <c r="A42" s="258">
        <v>39</v>
      </c>
      <c r="B42" s="110" t="s">
        <v>39</v>
      </c>
      <c r="C42" s="137"/>
      <c r="D42" s="138"/>
      <c r="E42" s="137"/>
      <c r="F42" s="138"/>
      <c r="G42" s="131">
        <v>20002</v>
      </c>
      <c r="H42" s="262">
        <v>2096</v>
      </c>
      <c r="I42" s="131">
        <v>36514</v>
      </c>
      <c r="J42" s="262">
        <v>4070</v>
      </c>
      <c r="K42" s="131">
        <v>51237</v>
      </c>
      <c r="L42" s="262">
        <v>5407</v>
      </c>
      <c r="M42" s="131">
        <v>64214</v>
      </c>
      <c r="N42" s="262">
        <v>6587</v>
      </c>
      <c r="O42" s="131">
        <v>78066</v>
      </c>
      <c r="P42" s="262">
        <v>9108</v>
      </c>
      <c r="Q42" s="131">
        <v>82325</v>
      </c>
      <c r="R42" s="262">
        <v>9699</v>
      </c>
      <c r="S42" s="131">
        <v>90071</v>
      </c>
      <c r="T42" s="262">
        <v>10767</v>
      </c>
      <c r="U42" s="131">
        <v>96606</v>
      </c>
      <c r="V42" s="262">
        <v>11594</v>
      </c>
      <c r="W42" s="131">
        <v>105568</v>
      </c>
      <c r="X42" s="262">
        <v>12644</v>
      </c>
      <c r="Y42" s="131">
        <v>109173</v>
      </c>
      <c r="Z42" s="262">
        <v>13454</v>
      </c>
      <c r="AA42" s="131">
        <v>117021</v>
      </c>
      <c r="AB42" s="262">
        <v>14699</v>
      </c>
      <c r="AC42" s="131">
        <v>124203</v>
      </c>
      <c r="AD42" s="262">
        <v>15874</v>
      </c>
      <c r="AE42" s="131">
        <v>130439</v>
      </c>
      <c r="AF42" s="262">
        <v>17087</v>
      </c>
      <c r="AG42" s="131">
        <v>135106</v>
      </c>
      <c r="AH42" s="262">
        <v>17788</v>
      </c>
      <c r="AI42" s="131">
        <v>143665</v>
      </c>
      <c r="AJ42" s="262">
        <v>19369</v>
      </c>
      <c r="AK42" s="131">
        <v>150565</v>
      </c>
      <c r="AL42" s="262">
        <v>20528</v>
      </c>
      <c r="AM42" s="131">
        <v>156537</v>
      </c>
      <c r="AN42" s="262">
        <v>21659</v>
      </c>
      <c r="AO42" s="131">
        <v>161401</v>
      </c>
      <c r="AP42" s="262">
        <v>22457</v>
      </c>
      <c r="AQ42" s="131">
        <v>168761</v>
      </c>
      <c r="AR42" s="262">
        <v>23735</v>
      </c>
      <c r="AS42" s="131">
        <v>173725</v>
      </c>
      <c r="AT42" s="262">
        <v>24624</v>
      </c>
      <c r="AU42" s="131">
        <v>181261</v>
      </c>
      <c r="AV42" s="262">
        <v>25507</v>
      </c>
      <c r="AW42" s="131">
        <v>185388</v>
      </c>
      <c r="AX42" s="262">
        <v>26220</v>
      </c>
      <c r="AY42" s="131">
        <v>192091</v>
      </c>
      <c r="AZ42" s="262">
        <v>27569</v>
      </c>
      <c r="BA42" s="204">
        <v>199289</v>
      </c>
      <c r="BB42" s="343">
        <v>28840</v>
      </c>
      <c r="BC42" s="204">
        <v>205376</v>
      </c>
      <c r="BD42" s="343">
        <v>30000</v>
      </c>
      <c r="BE42" s="204">
        <v>209770</v>
      </c>
      <c r="BF42" s="343">
        <v>30815</v>
      </c>
      <c r="BG42" s="204">
        <v>216673</v>
      </c>
      <c r="BH42" s="343">
        <v>33716</v>
      </c>
      <c r="BI42" s="261"/>
    </row>
    <row r="43" spans="1:61" x14ac:dyDescent="0.2">
      <c r="A43" s="258">
        <v>40</v>
      </c>
      <c r="B43" s="110" t="s">
        <v>40</v>
      </c>
      <c r="C43" s="137"/>
      <c r="D43" s="138"/>
      <c r="E43" s="137"/>
      <c r="F43" s="138"/>
      <c r="G43" s="131">
        <v>1133</v>
      </c>
      <c r="H43" s="262">
        <v>65</v>
      </c>
      <c r="I43" s="131">
        <v>2478</v>
      </c>
      <c r="J43" s="262">
        <v>168</v>
      </c>
      <c r="K43" s="131">
        <v>3654</v>
      </c>
      <c r="L43" s="262">
        <v>229</v>
      </c>
      <c r="M43" s="131">
        <v>5022</v>
      </c>
      <c r="N43" s="262">
        <v>294</v>
      </c>
      <c r="O43" s="131">
        <v>6436</v>
      </c>
      <c r="P43" s="262">
        <v>481</v>
      </c>
      <c r="Q43" s="131">
        <v>7123</v>
      </c>
      <c r="R43" s="262">
        <v>550</v>
      </c>
      <c r="S43" s="131">
        <v>7841</v>
      </c>
      <c r="T43" s="262">
        <v>604</v>
      </c>
      <c r="U43" s="131">
        <v>8493</v>
      </c>
      <c r="V43" s="262">
        <v>671</v>
      </c>
      <c r="W43" s="131">
        <v>9337</v>
      </c>
      <c r="X43" s="262">
        <v>744</v>
      </c>
      <c r="Y43" s="131">
        <v>9810</v>
      </c>
      <c r="Z43" s="262">
        <v>848</v>
      </c>
      <c r="AA43" s="131">
        <v>10504</v>
      </c>
      <c r="AB43" s="262">
        <v>915</v>
      </c>
      <c r="AC43" s="131">
        <v>11211</v>
      </c>
      <c r="AD43" s="262">
        <v>972</v>
      </c>
      <c r="AE43" s="131">
        <v>11933</v>
      </c>
      <c r="AF43" s="262">
        <v>1048</v>
      </c>
      <c r="AG43" s="131">
        <v>12502</v>
      </c>
      <c r="AH43" s="262">
        <v>1123</v>
      </c>
      <c r="AI43" s="131">
        <v>13268</v>
      </c>
      <c r="AJ43" s="262">
        <v>1236</v>
      </c>
      <c r="AK43" s="131">
        <v>13949</v>
      </c>
      <c r="AL43" s="262">
        <v>1327</v>
      </c>
      <c r="AM43" s="131">
        <v>14602</v>
      </c>
      <c r="AN43" s="262">
        <v>1416</v>
      </c>
      <c r="AO43" s="131">
        <v>15260</v>
      </c>
      <c r="AP43" s="262">
        <v>1518</v>
      </c>
      <c r="AQ43" s="131">
        <v>15960</v>
      </c>
      <c r="AR43" s="262">
        <v>1628</v>
      </c>
      <c r="AS43" s="131">
        <v>16444</v>
      </c>
      <c r="AT43" s="262">
        <v>1708</v>
      </c>
      <c r="AU43" s="131">
        <v>17180</v>
      </c>
      <c r="AV43" s="262">
        <v>1782</v>
      </c>
      <c r="AW43" s="131">
        <v>17867</v>
      </c>
      <c r="AX43" s="262">
        <v>1853</v>
      </c>
      <c r="AY43" s="131">
        <v>18517</v>
      </c>
      <c r="AZ43" s="262">
        <v>1954</v>
      </c>
      <c r="BA43" s="204">
        <v>19147</v>
      </c>
      <c r="BB43" s="343">
        <v>2043</v>
      </c>
      <c r="BC43" s="204">
        <v>19795</v>
      </c>
      <c r="BD43" s="343">
        <v>2139</v>
      </c>
      <c r="BE43" s="204">
        <v>20471</v>
      </c>
      <c r="BF43" s="343">
        <v>2221</v>
      </c>
      <c r="BG43" s="204">
        <v>21109</v>
      </c>
      <c r="BH43" s="343">
        <v>2315</v>
      </c>
      <c r="BI43" s="261"/>
    </row>
    <row r="44" spans="1:61" ht="25.5" x14ac:dyDescent="0.2">
      <c r="A44" s="258">
        <v>41</v>
      </c>
      <c r="B44" s="110" t="s">
        <v>41</v>
      </c>
      <c r="C44" s="137"/>
      <c r="D44" s="138"/>
      <c r="E44" s="137"/>
      <c r="F44" s="138"/>
      <c r="G44" s="131"/>
      <c r="H44" s="262"/>
      <c r="I44" s="131"/>
      <c r="J44" s="262"/>
      <c r="K44" s="131">
        <v>14400</v>
      </c>
      <c r="L44" s="262">
        <v>627</v>
      </c>
      <c r="M44" s="131">
        <v>35944</v>
      </c>
      <c r="N44" s="262">
        <v>1234</v>
      </c>
      <c r="O44" s="131">
        <v>58383</v>
      </c>
      <c r="P44" s="262">
        <v>2103</v>
      </c>
      <c r="Q44" s="131">
        <v>70818</v>
      </c>
      <c r="R44" s="262">
        <v>2370</v>
      </c>
      <c r="S44" s="131">
        <v>85097</v>
      </c>
      <c r="T44" s="262">
        <v>2681</v>
      </c>
      <c r="U44" s="131">
        <v>96669</v>
      </c>
      <c r="V44" s="262">
        <v>3001</v>
      </c>
      <c r="W44" s="131">
        <v>113081</v>
      </c>
      <c r="X44" s="262">
        <v>3325</v>
      </c>
      <c r="Y44" s="131">
        <v>122104</v>
      </c>
      <c r="Z44" s="262">
        <v>3668</v>
      </c>
      <c r="AA44" s="131">
        <v>136965</v>
      </c>
      <c r="AB44" s="262">
        <v>4014</v>
      </c>
      <c r="AC44" s="131">
        <v>150446</v>
      </c>
      <c r="AD44" s="262">
        <v>4454</v>
      </c>
      <c r="AE44" s="131">
        <v>164996</v>
      </c>
      <c r="AF44" s="262">
        <v>4934</v>
      </c>
      <c r="AG44" s="131">
        <v>179918</v>
      </c>
      <c r="AH44" s="262">
        <v>5316</v>
      </c>
      <c r="AI44" s="131">
        <v>197698</v>
      </c>
      <c r="AJ44" s="262">
        <v>5880</v>
      </c>
      <c r="AK44" s="131">
        <v>212629</v>
      </c>
      <c r="AL44" s="262">
        <v>6332</v>
      </c>
      <c r="AM44" s="131">
        <v>227141</v>
      </c>
      <c r="AN44" s="262">
        <v>6787</v>
      </c>
      <c r="AO44" s="131">
        <v>244471</v>
      </c>
      <c r="AP44" s="262">
        <v>7258</v>
      </c>
      <c r="AQ44" s="131">
        <v>260837</v>
      </c>
      <c r="AR44" s="262">
        <v>7743</v>
      </c>
      <c r="AS44" s="131">
        <v>270940</v>
      </c>
      <c r="AT44" s="262">
        <v>8224</v>
      </c>
      <c r="AU44" s="131">
        <v>289365</v>
      </c>
      <c r="AV44" s="262">
        <v>8740</v>
      </c>
      <c r="AW44" s="131">
        <v>304710</v>
      </c>
      <c r="AX44" s="262">
        <v>9209</v>
      </c>
      <c r="AY44" s="131">
        <v>320598</v>
      </c>
      <c r="AZ44" s="262">
        <v>9821</v>
      </c>
      <c r="BA44" s="111">
        <v>335209</v>
      </c>
      <c r="BB44" s="344">
        <v>10393</v>
      </c>
      <c r="BC44" s="111">
        <v>350049</v>
      </c>
      <c r="BD44" s="344">
        <v>11058</v>
      </c>
      <c r="BE44" s="111">
        <v>367397</v>
      </c>
      <c r="BF44" s="344">
        <v>11724</v>
      </c>
      <c r="BG44" s="111">
        <v>384476</v>
      </c>
      <c r="BH44" s="344">
        <v>12726</v>
      </c>
      <c r="BI44" s="261"/>
    </row>
    <row r="45" spans="1:61" x14ac:dyDescent="0.2">
      <c r="A45" s="258">
        <v>42</v>
      </c>
      <c r="B45" s="110" t="s">
        <v>42</v>
      </c>
      <c r="C45" s="137"/>
      <c r="D45" s="138"/>
      <c r="E45" s="137"/>
      <c r="F45" s="138"/>
      <c r="G45" s="131"/>
      <c r="H45" s="262"/>
      <c r="I45" s="131"/>
      <c r="J45" s="262"/>
      <c r="K45" s="131">
        <v>267</v>
      </c>
      <c r="L45" s="262">
        <v>24</v>
      </c>
      <c r="M45" s="131">
        <v>649</v>
      </c>
      <c r="N45" s="262">
        <v>74</v>
      </c>
      <c r="O45" s="131">
        <v>1154</v>
      </c>
      <c r="P45" s="262">
        <v>138</v>
      </c>
      <c r="Q45" s="131">
        <v>1341</v>
      </c>
      <c r="R45" s="262">
        <v>156</v>
      </c>
      <c r="S45" s="131">
        <v>1521</v>
      </c>
      <c r="T45" s="262">
        <v>174</v>
      </c>
      <c r="U45" s="131">
        <v>1704</v>
      </c>
      <c r="V45" s="262">
        <v>203</v>
      </c>
      <c r="W45" s="131">
        <v>1934</v>
      </c>
      <c r="X45" s="262">
        <v>225</v>
      </c>
      <c r="Y45" s="131">
        <v>2050</v>
      </c>
      <c r="Z45" s="262">
        <v>247</v>
      </c>
      <c r="AA45" s="131">
        <v>2230</v>
      </c>
      <c r="AB45" s="262">
        <v>261</v>
      </c>
      <c r="AC45" s="131">
        <v>2423</v>
      </c>
      <c r="AD45" s="262">
        <v>286</v>
      </c>
      <c r="AE45" s="131">
        <v>2631</v>
      </c>
      <c r="AF45" s="262">
        <v>311</v>
      </c>
      <c r="AG45" s="131">
        <v>2793</v>
      </c>
      <c r="AH45" s="262">
        <v>329</v>
      </c>
      <c r="AI45" s="131">
        <v>3009</v>
      </c>
      <c r="AJ45" s="262">
        <v>352</v>
      </c>
      <c r="AK45" s="131">
        <v>3220</v>
      </c>
      <c r="AL45" s="262">
        <v>383</v>
      </c>
      <c r="AM45" s="131">
        <v>3408</v>
      </c>
      <c r="AN45" s="262">
        <v>402</v>
      </c>
      <c r="AO45" s="131">
        <v>3598</v>
      </c>
      <c r="AP45" s="262">
        <v>428</v>
      </c>
      <c r="AQ45" s="131">
        <v>3783</v>
      </c>
      <c r="AR45" s="262">
        <v>445</v>
      </c>
      <c r="AS45" s="131">
        <v>3893</v>
      </c>
      <c r="AT45" s="262">
        <v>464</v>
      </c>
      <c r="AU45" s="131">
        <v>4138</v>
      </c>
      <c r="AV45" s="262">
        <v>481</v>
      </c>
      <c r="AW45" s="131">
        <v>4328</v>
      </c>
      <c r="AX45" s="262">
        <v>507</v>
      </c>
      <c r="AY45" s="131">
        <v>4517</v>
      </c>
      <c r="AZ45" s="262">
        <v>523</v>
      </c>
      <c r="BA45" s="111">
        <v>4712</v>
      </c>
      <c r="BB45" s="344">
        <v>546</v>
      </c>
      <c r="BC45" s="111">
        <v>4882</v>
      </c>
      <c r="BD45" s="344">
        <v>571</v>
      </c>
      <c r="BE45" s="111">
        <v>5035</v>
      </c>
      <c r="BF45" s="344">
        <v>588</v>
      </c>
      <c r="BG45" s="111">
        <v>5195</v>
      </c>
      <c r="BH45" s="344">
        <v>604</v>
      </c>
      <c r="BI45" s="261"/>
    </row>
    <row r="46" spans="1:61" ht="25.5" x14ac:dyDescent="0.2">
      <c r="A46" s="258">
        <v>43</v>
      </c>
      <c r="B46" s="110" t="s">
        <v>171</v>
      </c>
      <c r="C46" s="137"/>
      <c r="D46" s="138"/>
      <c r="E46" s="137"/>
      <c r="F46" s="138"/>
      <c r="G46" s="131"/>
      <c r="H46" s="262"/>
      <c r="I46" s="131"/>
      <c r="J46" s="262"/>
      <c r="K46" s="131">
        <v>499</v>
      </c>
      <c r="L46" s="262">
        <v>47</v>
      </c>
      <c r="M46" s="131">
        <v>1058</v>
      </c>
      <c r="N46" s="262">
        <v>104</v>
      </c>
      <c r="O46" s="131">
        <v>1593</v>
      </c>
      <c r="P46" s="262">
        <v>230</v>
      </c>
      <c r="Q46" s="131">
        <v>1824</v>
      </c>
      <c r="R46" s="262">
        <v>267</v>
      </c>
      <c r="S46" s="131">
        <v>2095</v>
      </c>
      <c r="T46" s="262">
        <v>310</v>
      </c>
      <c r="U46" s="131">
        <v>2328</v>
      </c>
      <c r="V46" s="262">
        <v>364</v>
      </c>
      <c r="W46" s="131">
        <v>2647</v>
      </c>
      <c r="X46" s="262">
        <v>401</v>
      </c>
      <c r="Y46" s="131">
        <v>2803</v>
      </c>
      <c r="Z46" s="262">
        <v>437</v>
      </c>
      <c r="AA46" s="131">
        <v>3064</v>
      </c>
      <c r="AB46" s="262">
        <v>474</v>
      </c>
      <c r="AC46" s="131">
        <v>3331</v>
      </c>
      <c r="AD46" s="262">
        <v>532</v>
      </c>
      <c r="AE46" s="131">
        <v>3609</v>
      </c>
      <c r="AF46" s="262">
        <v>583</v>
      </c>
      <c r="AG46" s="131">
        <v>3838</v>
      </c>
      <c r="AH46" s="262">
        <v>639</v>
      </c>
      <c r="AI46" s="131">
        <v>4158</v>
      </c>
      <c r="AJ46" s="262">
        <v>686</v>
      </c>
      <c r="AK46" s="131">
        <v>4473</v>
      </c>
      <c r="AL46" s="262">
        <v>738</v>
      </c>
      <c r="AM46" s="131">
        <v>4742</v>
      </c>
      <c r="AN46" s="262">
        <v>780</v>
      </c>
      <c r="AO46" s="131">
        <v>5047</v>
      </c>
      <c r="AP46" s="262">
        <v>829</v>
      </c>
      <c r="AQ46" s="131">
        <v>5342</v>
      </c>
      <c r="AR46" s="262">
        <v>878</v>
      </c>
      <c r="AS46" s="131">
        <v>5563</v>
      </c>
      <c r="AT46" s="262">
        <v>925</v>
      </c>
      <c r="AU46" s="131">
        <v>5966</v>
      </c>
      <c r="AV46" s="262">
        <v>958</v>
      </c>
      <c r="AW46" s="131">
        <v>6272</v>
      </c>
      <c r="AX46" s="262">
        <v>1009</v>
      </c>
      <c r="AY46" s="131">
        <v>6590</v>
      </c>
      <c r="AZ46" s="262">
        <v>1081</v>
      </c>
      <c r="BA46" s="111">
        <v>6909</v>
      </c>
      <c r="BB46" s="344">
        <v>1134</v>
      </c>
      <c r="BC46" s="111">
        <v>7319</v>
      </c>
      <c r="BD46" s="344">
        <v>1221</v>
      </c>
      <c r="BE46" s="111">
        <v>7717</v>
      </c>
      <c r="BF46" s="344">
        <v>1287</v>
      </c>
      <c r="BG46" s="111">
        <v>8125</v>
      </c>
      <c r="BH46" s="344">
        <v>1388</v>
      </c>
      <c r="BI46" s="261"/>
    </row>
    <row r="47" spans="1:61" x14ac:dyDescent="0.2">
      <c r="A47" s="258">
        <v>44</v>
      </c>
      <c r="B47" s="110" t="s">
        <v>174</v>
      </c>
      <c r="C47" s="137"/>
      <c r="D47" s="138"/>
      <c r="E47" s="137"/>
      <c r="F47" s="138"/>
      <c r="G47" s="131"/>
      <c r="H47" s="262"/>
      <c r="I47" s="131"/>
      <c r="J47" s="262"/>
      <c r="K47" s="131">
        <v>1695</v>
      </c>
      <c r="L47" s="262">
        <v>348</v>
      </c>
      <c r="M47" s="131">
        <v>3426</v>
      </c>
      <c r="N47" s="262">
        <v>919</v>
      </c>
      <c r="O47" s="131">
        <v>4860</v>
      </c>
      <c r="P47" s="262">
        <v>1795</v>
      </c>
      <c r="Q47" s="131">
        <v>5483</v>
      </c>
      <c r="R47" s="262">
        <v>2094</v>
      </c>
      <c r="S47" s="131">
        <v>6237</v>
      </c>
      <c r="T47" s="262">
        <v>2390</v>
      </c>
      <c r="U47" s="131">
        <v>6845</v>
      </c>
      <c r="V47" s="262">
        <v>2742</v>
      </c>
      <c r="W47" s="131">
        <v>7722</v>
      </c>
      <c r="X47" s="262">
        <v>3041</v>
      </c>
      <c r="Y47" s="131">
        <v>8113</v>
      </c>
      <c r="Z47" s="262">
        <v>3348</v>
      </c>
      <c r="AA47" s="131">
        <v>8778</v>
      </c>
      <c r="AB47" s="262">
        <v>3705</v>
      </c>
      <c r="AC47" s="131">
        <v>9441</v>
      </c>
      <c r="AD47" s="262">
        <v>4084</v>
      </c>
      <c r="AE47" s="131">
        <v>10104</v>
      </c>
      <c r="AF47" s="262">
        <v>4460</v>
      </c>
      <c r="AG47" s="131">
        <v>10703</v>
      </c>
      <c r="AH47" s="262">
        <v>4781</v>
      </c>
      <c r="AI47" s="131">
        <v>11481</v>
      </c>
      <c r="AJ47" s="262">
        <v>5215</v>
      </c>
      <c r="AK47" s="131">
        <v>12154</v>
      </c>
      <c r="AL47" s="262">
        <v>5570</v>
      </c>
      <c r="AM47" s="131">
        <v>12821</v>
      </c>
      <c r="AN47" s="262">
        <v>5929</v>
      </c>
      <c r="AO47" s="131">
        <v>13467</v>
      </c>
      <c r="AP47" s="262">
        <v>6316</v>
      </c>
      <c r="AQ47" s="131">
        <v>14211</v>
      </c>
      <c r="AR47" s="262">
        <v>6699</v>
      </c>
      <c r="AS47" s="131">
        <v>14698</v>
      </c>
      <c r="AT47" s="262">
        <v>7018</v>
      </c>
      <c r="AU47" s="131">
        <v>15639</v>
      </c>
      <c r="AV47" s="262">
        <v>7317</v>
      </c>
      <c r="AW47" s="131">
        <v>16336</v>
      </c>
      <c r="AX47" s="262">
        <v>7653</v>
      </c>
      <c r="AY47" s="131">
        <v>17120</v>
      </c>
      <c r="AZ47" s="262">
        <v>8042</v>
      </c>
      <c r="BA47" s="204">
        <v>17831</v>
      </c>
      <c r="BB47" s="343">
        <v>8450</v>
      </c>
      <c r="BC47" s="204">
        <v>18477</v>
      </c>
      <c r="BD47" s="343">
        <v>8828</v>
      </c>
      <c r="BE47" s="204">
        <v>19118</v>
      </c>
      <c r="BF47" s="343">
        <v>9220</v>
      </c>
      <c r="BG47" s="204">
        <v>19912</v>
      </c>
      <c r="BH47" s="343">
        <v>9672</v>
      </c>
      <c r="BI47" s="261"/>
    </row>
    <row r="48" spans="1:61" x14ac:dyDescent="0.2">
      <c r="A48" s="258">
        <v>45</v>
      </c>
      <c r="B48" s="110" t="s">
        <v>43</v>
      </c>
      <c r="C48" s="137"/>
      <c r="D48" s="138"/>
      <c r="E48" s="137"/>
      <c r="F48" s="138"/>
      <c r="G48" s="131"/>
      <c r="H48" s="262"/>
      <c r="I48" s="131"/>
      <c r="J48" s="262"/>
      <c r="K48" s="131">
        <v>710</v>
      </c>
      <c r="L48" s="262">
        <v>82</v>
      </c>
      <c r="M48" s="131">
        <v>1172</v>
      </c>
      <c r="N48" s="262">
        <v>163</v>
      </c>
      <c r="O48" s="131">
        <v>1593</v>
      </c>
      <c r="P48" s="262">
        <v>234</v>
      </c>
      <c r="Q48" s="131">
        <v>1770</v>
      </c>
      <c r="R48" s="262">
        <v>265</v>
      </c>
      <c r="S48" s="131">
        <v>1945</v>
      </c>
      <c r="T48" s="262">
        <v>279</v>
      </c>
      <c r="U48" s="131">
        <v>2145</v>
      </c>
      <c r="V48" s="262">
        <v>308</v>
      </c>
      <c r="W48" s="131">
        <v>2390</v>
      </c>
      <c r="X48" s="262">
        <v>333</v>
      </c>
      <c r="Y48" s="131">
        <v>2509</v>
      </c>
      <c r="Z48" s="262">
        <v>370</v>
      </c>
      <c r="AA48" s="131">
        <v>2695</v>
      </c>
      <c r="AB48" s="262">
        <v>401</v>
      </c>
      <c r="AC48" s="131">
        <v>2875</v>
      </c>
      <c r="AD48" s="262">
        <v>429</v>
      </c>
      <c r="AE48" s="131">
        <v>3086</v>
      </c>
      <c r="AF48" s="262">
        <v>457</v>
      </c>
      <c r="AG48" s="131">
        <v>3308</v>
      </c>
      <c r="AH48" s="262">
        <v>490</v>
      </c>
      <c r="AI48" s="131">
        <v>3551</v>
      </c>
      <c r="AJ48" s="262">
        <v>537</v>
      </c>
      <c r="AK48" s="131">
        <v>3773</v>
      </c>
      <c r="AL48" s="262">
        <v>562</v>
      </c>
      <c r="AM48" s="131">
        <v>4029</v>
      </c>
      <c r="AN48" s="262">
        <v>592</v>
      </c>
      <c r="AO48" s="131">
        <v>4276</v>
      </c>
      <c r="AP48" s="262">
        <v>627</v>
      </c>
      <c r="AQ48" s="131">
        <v>4500</v>
      </c>
      <c r="AR48" s="262">
        <v>649</v>
      </c>
      <c r="AS48" s="131">
        <v>4667</v>
      </c>
      <c r="AT48" s="262">
        <v>683</v>
      </c>
      <c r="AU48" s="131">
        <v>4961</v>
      </c>
      <c r="AV48" s="262">
        <v>725</v>
      </c>
      <c r="AW48" s="131">
        <v>5180</v>
      </c>
      <c r="AX48" s="262">
        <v>753</v>
      </c>
      <c r="AY48" s="131">
        <v>5417</v>
      </c>
      <c r="AZ48" s="262">
        <v>788</v>
      </c>
      <c r="BA48" s="204">
        <v>5649</v>
      </c>
      <c r="BB48" s="343">
        <v>823</v>
      </c>
      <c r="BC48" s="204">
        <v>5866</v>
      </c>
      <c r="BD48" s="343">
        <v>870</v>
      </c>
      <c r="BE48" s="204">
        <v>6111</v>
      </c>
      <c r="BF48" s="343">
        <v>906</v>
      </c>
      <c r="BG48" s="204">
        <v>6353</v>
      </c>
      <c r="BH48" s="343">
        <v>953</v>
      </c>
      <c r="BI48" s="261"/>
    </row>
    <row r="49" spans="1:61" x14ac:dyDescent="0.2">
      <c r="A49" s="258">
        <v>46</v>
      </c>
      <c r="B49" s="110" t="s">
        <v>44</v>
      </c>
      <c r="C49" s="137"/>
      <c r="D49" s="138"/>
      <c r="E49" s="137"/>
      <c r="F49" s="138"/>
      <c r="G49" s="131"/>
      <c r="H49" s="262"/>
      <c r="I49" s="131"/>
      <c r="J49" s="262"/>
      <c r="K49" s="131">
        <v>215320</v>
      </c>
      <c r="L49" s="262">
        <v>4652</v>
      </c>
      <c r="M49" s="131">
        <v>533831</v>
      </c>
      <c r="N49" s="262">
        <v>10100</v>
      </c>
      <c r="O49" s="131">
        <v>793780</v>
      </c>
      <c r="P49" s="262">
        <v>16459</v>
      </c>
      <c r="Q49" s="131">
        <v>914395</v>
      </c>
      <c r="R49" s="262">
        <v>19488</v>
      </c>
      <c r="S49" s="131">
        <v>1043912</v>
      </c>
      <c r="T49" s="262">
        <v>22330</v>
      </c>
      <c r="U49" s="131">
        <v>1157577</v>
      </c>
      <c r="V49" s="262">
        <v>25675</v>
      </c>
      <c r="W49" s="131">
        <v>1305639</v>
      </c>
      <c r="X49" s="262">
        <v>28587</v>
      </c>
      <c r="Y49" s="131">
        <v>1380626</v>
      </c>
      <c r="Z49" s="262">
        <v>31650</v>
      </c>
      <c r="AA49" s="131">
        <v>1494734</v>
      </c>
      <c r="AB49" s="262">
        <v>33956</v>
      </c>
      <c r="AC49" s="131">
        <v>1621539</v>
      </c>
      <c r="AD49" s="262">
        <v>36335</v>
      </c>
      <c r="AE49" s="131">
        <v>1724955</v>
      </c>
      <c r="AF49" s="262">
        <v>38962</v>
      </c>
      <c r="AG49" s="131">
        <v>1826835</v>
      </c>
      <c r="AH49" s="262">
        <v>41277</v>
      </c>
      <c r="AI49" s="131">
        <v>1953993</v>
      </c>
      <c r="AJ49" s="262">
        <v>43543</v>
      </c>
      <c r="AK49" s="131">
        <v>2061059</v>
      </c>
      <c r="AL49" s="262">
        <v>45738</v>
      </c>
      <c r="AM49" s="131">
        <v>2161679</v>
      </c>
      <c r="AN49" s="262">
        <v>47846</v>
      </c>
      <c r="AO49" s="131">
        <v>2265577</v>
      </c>
      <c r="AP49" s="262">
        <v>50011</v>
      </c>
      <c r="AQ49" s="131">
        <v>2373032</v>
      </c>
      <c r="AR49" s="262">
        <v>52017</v>
      </c>
      <c r="AS49" s="131">
        <v>2441281</v>
      </c>
      <c r="AT49" s="262">
        <v>53532</v>
      </c>
      <c r="AU49" s="131">
        <v>2567440</v>
      </c>
      <c r="AV49" s="262">
        <v>54921</v>
      </c>
      <c r="AW49" s="131">
        <v>2663443</v>
      </c>
      <c r="AX49" s="262">
        <v>56148</v>
      </c>
      <c r="AY49" s="131">
        <v>2763385</v>
      </c>
      <c r="AZ49" s="262">
        <v>57602</v>
      </c>
      <c r="BA49" s="204">
        <v>2854851</v>
      </c>
      <c r="BB49" s="343">
        <v>59011</v>
      </c>
      <c r="BC49" s="204">
        <v>2938903</v>
      </c>
      <c r="BD49" s="343">
        <v>60367</v>
      </c>
      <c r="BE49" s="204">
        <v>3023487</v>
      </c>
      <c r="BF49" s="343">
        <v>61620</v>
      </c>
      <c r="BG49" s="204">
        <v>3114055</v>
      </c>
      <c r="BH49" s="343">
        <v>62442</v>
      </c>
      <c r="BI49" s="261"/>
    </row>
    <row r="50" spans="1:61" x14ac:dyDescent="0.2">
      <c r="A50" s="258">
        <v>47</v>
      </c>
      <c r="B50" s="110" t="s">
        <v>45</v>
      </c>
      <c r="C50" s="137"/>
      <c r="D50" s="138"/>
      <c r="E50" s="137"/>
      <c r="F50" s="138"/>
      <c r="G50" s="131"/>
      <c r="H50" s="262"/>
      <c r="I50" s="131"/>
      <c r="J50" s="262"/>
      <c r="K50" s="131">
        <v>9213</v>
      </c>
      <c r="L50" s="262">
        <v>382</v>
      </c>
      <c r="M50" s="131">
        <v>19837</v>
      </c>
      <c r="N50" s="262">
        <v>742</v>
      </c>
      <c r="O50" s="131">
        <v>34223</v>
      </c>
      <c r="P50" s="262">
        <v>1138</v>
      </c>
      <c r="Q50" s="131">
        <v>41089</v>
      </c>
      <c r="R50" s="262">
        <v>1327</v>
      </c>
      <c r="S50" s="131">
        <v>47745</v>
      </c>
      <c r="T50" s="262">
        <v>1508</v>
      </c>
      <c r="U50" s="131">
        <v>55616</v>
      </c>
      <c r="V50" s="262">
        <v>1735</v>
      </c>
      <c r="W50" s="131">
        <v>65700</v>
      </c>
      <c r="X50" s="262">
        <v>1917</v>
      </c>
      <c r="Y50" s="131">
        <v>69276</v>
      </c>
      <c r="Z50" s="262">
        <v>2133</v>
      </c>
      <c r="AA50" s="131">
        <v>75766</v>
      </c>
      <c r="AB50" s="262">
        <v>2331</v>
      </c>
      <c r="AC50" s="131">
        <v>84511</v>
      </c>
      <c r="AD50" s="262">
        <v>2597</v>
      </c>
      <c r="AE50" s="131">
        <v>92648</v>
      </c>
      <c r="AF50" s="262">
        <v>2816</v>
      </c>
      <c r="AG50" s="131">
        <v>98588</v>
      </c>
      <c r="AH50" s="262">
        <v>3053</v>
      </c>
      <c r="AI50" s="131">
        <v>107358</v>
      </c>
      <c r="AJ50" s="262">
        <v>3328</v>
      </c>
      <c r="AK50" s="131">
        <v>116717</v>
      </c>
      <c r="AL50" s="262">
        <v>3567</v>
      </c>
      <c r="AM50" s="131">
        <v>125468</v>
      </c>
      <c r="AN50" s="262">
        <v>3821</v>
      </c>
      <c r="AO50" s="131">
        <v>133067</v>
      </c>
      <c r="AP50" s="262">
        <v>4174</v>
      </c>
      <c r="AQ50" s="131">
        <v>141403</v>
      </c>
      <c r="AR50" s="262">
        <v>4453</v>
      </c>
      <c r="AS50" s="131">
        <v>148426</v>
      </c>
      <c r="AT50" s="262">
        <v>4769</v>
      </c>
      <c r="AU50" s="131">
        <v>160464</v>
      </c>
      <c r="AV50" s="262">
        <v>5037</v>
      </c>
      <c r="AW50" s="131">
        <v>167977</v>
      </c>
      <c r="AX50" s="262">
        <v>5369</v>
      </c>
      <c r="AY50" s="131">
        <v>178373</v>
      </c>
      <c r="AZ50" s="262">
        <v>5744</v>
      </c>
      <c r="BA50" s="204">
        <v>187675</v>
      </c>
      <c r="BB50" s="343">
        <v>6142</v>
      </c>
      <c r="BC50" s="204">
        <v>197593</v>
      </c>
      <c r="BD50" s="343">
        <v>6463</v>
      </c>
      <c r="BE50" s="204">
        <v>206347</v>
      </c>
      <c r="BF50" s="343">
        <v>6808</v>
      </c>
      <c r="BG50" s="204">
        <v>216569</v>
      </c>
      <c r="BH50" s="343">
        <v>7435</v>
      </c>
      <c r="BI50" s="261"/>
    </row>
    <row r="51" spans="1:61" x14ac:dyDescent="0.2">
      <c r="A51" s="258">
        <v>48</v>
      </c>
      <c r="B51" s="110" t="s">
        <v>46</v>
      </c>
      <c r="C51" s="137"/>
      <c r="D51" s="138"/>
      <c r="E51" s="137"/>
      <c r="F51" s="138"/>
      <c r="G51" s="131"/>
      <c r="H51" s="262"/>
      <c r="I51" s="131"/>
      <c r="J51" s="262"/>
      <c r="K51" s="131">
        <v>555</v>
      </c>
      <c r="L51" s="262">
        <v>29</v>
      </c>
      <c r="M51" s="131">
        <v>1233</v>
      </c>
      <c r="N51" s="262">
        <v>73</v>
      </c>
      <c r="O51" s="131">
        <v>2070</v>
      </c>
      <c r="P51" s="262">
        <v>144</v>
      </c>
      <c r="Q51" s="131">
        <v>2472</v>
      </c>
      <c r="R51" s="262">
        <v>174</v>
      </c>
      <c r="S51" s="131">
        <v>2824</v>
      </c>
      <c r="T51" s="262">
        <v>188</v>
      </c>
      <c r="U51" s="131">
        <v>3154</v>
      </c>
      <c r="V51" s="262">
        <v>210</v>
      </c>
      <c r="W51" s="131">
        <v>3680</v>
      </c>
      <c r="X51" s="262">
        <v>234</v>
      </c>
      <c r="Y51" s="131">
        <v>3932</v>
      </c>
      <c r="Z51" s="262">
        <v>278</v>
      </c>
      <c r="AA51" s="131">
        <v>4296</v>
      </c>
      <c r="AB51" s="262">
        <v>310</v>
      </c>
      <c r="AC51" s="131">
        <v>4665</v>
      </c>
      <c r="AD51" s="262">
        <v>336</v>
      </c>
      <c r="AE51" s="131">
        <v>5106</v>
      </c>
      <c r="AF51" s="262">
        <v>366</v>
      </c>
      <c r="AG51" s="131">
        <v>5522</v>
      </c>
      <c r="AH51" s="262">
        <v>398</v>
      </c>
      <c r="AI51" s="131">
        <v>5889</v>
      </c>
      <c r="AJ51" s="262">
        <v>441</v>
      </c>
      <c r="AK51" s="131">
        <v>6220</v>
      </c>
      <c r="AL51" s="262">
        <v>457</v>
      </c>
      <c r="AM51" s="131">
        <v>6586</v>
      </c>
      <c r="AN51" s="262">
        <v>486</v>
      </c>
      <c r="AO51" s="131">
        <v>6992</v>
      </c>
      <c r="AP51" s="262">
        <v>521</v>
      </c>
      <c r="AQ51" s="131">
        <v>7364</v>
      </c>
      <c r="AR51" s="262">
        <v>545</v>
      </c>
      <c r="AS51" s="131">
        <v>7609</v>
      </c>
      <c r="AT51" s="262">
        <v>567</v>
      </c>
      <c r="AU51" s="131">
        <v>8056</v>
      </c>
      <c r="AV51" s="262">
        <v>589</v>
      </c>
      <c r="AW51" s="131">
        <v>8481</v>
      </c>
      <c r="AX51" s="262">
        <v>604</v>
      </c>
      <c r="AY51" s="131">
        <v>8897</v>
      </c>
      <c r="AZ51" s="262">
        <v>626</v>
      </c>
      <c r="BA51" s="204">
        <v>9283</v>
      </c>
      <c r="BB51" s="343">
        <v>659</v>
      </c>
      <c r="BC51" s="204">
        <v>9675</v>
      </c>
      <c r="BD51" s="343">
        <v>690</v>
      </c>
      <c r="BE51" s="204">
        <v>10137</v>
      </c>
      <c r="BF51" s="343">
        <v>727</v>
      </c>
      <c r="BG51" s="204">
        <v>10578</v>
      </c>
      <c r="BH51" s="343">
        <v>758</v>
      </c>
      <c r="BI51" s="261"/>
    </row>
    <row r="52" spans="1:61" x14ac:dyDescent="0.2">
      <c r="A52" s="258">
        <v>49</v>
      </c>
      <c r="B52" s="110" t="s">
        <v>47</v>
      </c>
      <c r="C52" s="137"/>
      <c r="D52" s="138"/>
      <c r="E52" s="137"/>
      <c r="F52" s="138"/>
      <c r="G52" s="131"/>
      <c r="H52" s="262"/>
      <c r="I52" s="131"/>
      <c r="J52" s="262"/>
      <c r="K52" s="131">
        <v>2279</v>
      </c>
      <c r="L52" s="262">
        <v>25</v>
      </c>
      <c r="M52" s="131">
        <v>6121</v>
      </c>
      <c r="N52" s="262">
        <v>72</v>
      </c>
      <c r="O52" s="131">
        <v>10883</v>
      </c>
      <c r="P52" s="262">
        <v>162</v>
      </c>
      <c r="Q52" s="131">
        <v>13765</v>
      </c>
      <c r="R52" s="262">
        <v>196</v>
      </c>
      <c r="S52" s="131">
        <v>16369</v>
      </c>
      <c r="T52" s="262">
        <v>223</v>
      </c>
      <c r="U52" s="131">
        <v>18894</v>
      </c>
      <c r="V52" s="262">
        <v>263</v>
      </c>
      <c r="W52" s="131">
        <v>22760</v>
      </c>
      <c r="X52" s="262">
        <v>297</v>
      </c>
      <c r="Y52" s="131">
        <v>24960</v>
      </c>
      <c r="Z52" s="262">
        <v>346</v>
      </c>
      <c r="AA52" s="131">
        <v>27824</v>
      </c>
      <c r="AB52" s="262">
        <v>399</v>
      </c>
      <c r="AC52" s="131">
        <v>30687</v>
      </c>
      <c r="AD52" s="262">
        <v>449</v>
      </c>
      <c r="AE52" s="131">
        <v>33801</v>
      </c>
      <c r="AF52" s="262">
        <v>514</v>
      </c>
      <c r="AG52" s="131">
        <v>36644</v>
      </c>
      <c r="AH52" s="262">
        <v>578</v>
      </c>
      <c r="AI52" s="131">
        <v>40897</v>
      </c>
      <c r="AJ52" s="262">
        <v>642</v>
      </c>
      <c r="AK52" s="131">
        <v>44720</v>
      </c>
      <c r="AL52" s="262">
        <v>720</v>
      </c>
      <c r="AM52" s="131">
        <v>48919</v>
      </c>
      <c r="AN52" s="262">
        <v>792</v>
      </c>
      <c r="AO52" s="131">
        <v>52792</v>
      </c>
      <c r="AP52" s="262">
        <v>878</v>
      </c>
      <c r="AQ52" s="131">
        <v>55653</v>
      </c>
      <c r="AR52" s="262">
        <v>930</v>
      </c>
      <c r="AS52" s="131">
        <v>57839</v>
      </c>
      <c r="AT52" s="262">
        <v>978</v>
      </c>
      <c r="AU52" s="131">
        <v>62083</v>
      </c>
      <c r="AV52" s="262">
        <v>1036</v>
      </c>
      <c r="AW52" s="131">
        <v>65837</v>
      </c>
      <c r="AX52" s="262">
        <v>1090</v>
      </c>
      <c r="AY52" s="131">
        <v>69355</v>
      </c>
      <c r="AZ52" s="262">
        <v>1157</v>
      </c>
      <c r="BA52" s="111">
        <v>72604</v>
      </c>
      <c r="BB52" s="344">
        <v>1202</v>
      </c>
      <c r="BC52" s="111">
        <v>76887</v>
      </c>
      <c r="BD52" s="344">
        <v>1268</v>
      </c>
      <c r="BE52" s="111">
        <v>81201</v>
      </c>
      <c r="BF52" s="344">
        <v>1345</v>
      </c>
      <c r="BG52" s="111">
        <v>85789</v>
      </c>
      <c r="BH52" s="344">
        <v>1385</v>
      </c>
      <c r="BI52" s="261"/>
    </row>
    <row r="53" spans="1:61" x14ac:dyDescent="0.2">
      <c r="A53" s="258">
        <v>50</v>
      </c>
      <c r="B53" s="110" t="s">
        <v>48</v>
      </c>
      <c r="C53" s="137"/>
      <c r="D53" s="138"/>
      <c r="E53" s="137"/>
      <c r="F53" s="138"/>
      <c r="G53" s="131"/>
      <c r="H53" s="262"/>
      <c r="I53" s="131"/>
      <c r="J53" s="262"/>
      <c r="K53" s="131">
        <v>4611</v>
      </c>
      <c r="L53" s="262">
        <v>16</v>
      </c>
      <c r="M53" s="131">
        <v>13785</v>
      </c>
      <c r="N53" s="262">
        <v>49</v>
      </c>
      <c r="O53" s="131">
        <v>23257</v>
      </c>
      <c r="P53" s="262">
        <v>95</v>
      </c>
      <c r="Q53" s="131">
        <v>26938</v>
      </c>
      <c r="R53" s="262">
        <v>110</v>
      </c>
      <c r="S53" s="131">
        <v>31221</v>
      </c>
      <c r="T53" s="262">
        <v>136</v>
      </c>
      <c r="U53" s="131">
        <v>35212</v>
      </c>
      <c r="V53" s="262">
        <v>151</v>
      </c>
      <c r="W53" s="131">
        <v>42232</v>
      </c>
      <c r="X53" s="262">
        <v>168</v>
      </c>
      <c r="Y53" s="131">
        <v>45332</v>
      </c>
      <c r="Z53" s="262">
        <v>191</v>
      </c>
      <c r="AA53" s="131">
        <v>49802</v>
      </c>
      <c r="AB53" s="262">
        <v>212</v>
      </c>
      <c r="AC53" s="131">
        <v>54056</v>
      </c>
      <c r="AD53" s="262">
        <v>229</v>
      </c>
      <c r="AE53" s="131">
        <v>58971</v>
      </c>
      <c r="AF53" s="262">
        <v>250</v>
      </c>
      <c r="AG53" s="131">
        <v>63031</v>
      </c>
      <c r="AH53" s="262">
        <v>279</v>
      </c>
      <c r="AI53" s="131">
        <v>67914</v>
      </c>
      <c r="AJ53" s="262">
        <v>313</v>
      </c>
      <c r="AK53" s="131">
        <v>72180</v>
      </c>
      <c r="AL53" s="262">
        <v>338</v>
      </c>
      <c r="AM53" s="131">
        <v>76884</v>
      </c>
      <c r="AN53" s="262">
        <v>361</v>
      </c>
      <c r="AO53" s="131">
        <v>82091</v>
      </c>
      <c r="AP53" s="262">
        <v>396</v>
      </c>
      <c r="AQ53" s="131">
        <v>86776</v>
      </c>
      <c r="AR53" s="262">
        <v>414</v>
      </c>
      <c r="AS53" s="131">
        <v>89986</v>
      </c>
      <c r="AT53" s="262">
        <v>436</v>
      </c>
      <c r="AU53" s="131">
        <v>95717</v>
      </c>
      <c r="AV53" s="262">
        <v>457</v>
      </c>
      <c r="AW53" s="131">
        <v>100651</v>
      </c>
      <c r="AX53" s="262">
        <v>468</v>
      </c>
      <c r="AY53" s="131">
        <v>105632</v>
      </c>
      <c r="AZ53" s="262">
        <v>492</v>
      </c>
      <c r="BA53" s="204">
        <v>109912</v>
      </c>
      <c r="BB53" s="343">
        <v>522</v>
      </c>
      <c r="BC53" s="204">
        <v>114537</v>
      </c>
      <c r="BD53" s="343">
        <v>549</v>
      </c>
      <c r="BE53" s="204">
        <v>118681</v>
      </c>
      <c r="BF53" s="343">
        <v>574</v>
      </c>
      <c r="BG53" s="204">
        <v>123168</v>
      </c>
      <c r="BH53" s="343">
        <v>615</v>
      </c>
      <c r="BI53" s="261"/>
    </row>
    <row r="54" spans="1:61" x14ac:dyDescent="0.2">
      <c r="A54" s="258">
        <v>51</v>
      </c>
      <c r="B54" s="110" t="s">
        <v>173</v>
      </c>
      <c r="C54" s="137"/>
      <c r="D54" s="138"/>
      <c r="E54" s="137"/>
      <c r="F54" s="138"/>
      <c r="G54" s="131"/>
      <c r="H54" s="262"/>
      <c r="I54" s="131"/>
      <c r="J54" s="262"/>
      <c r="K54" s="131">
        <v>324</v>
      </c>
      <c r="L54" s="262">
        <v>17</v>
      </c>
      <c r="M54" s="131">
        <v>347</v>
      </c>
      <c r="N54" s="262">
        <v>32</v>
      </c>
      <c r="O54" s="131">
        <v>367</v>
      </c>
      <c r="P54" s="262">
        <v>45</v>
      </c>
      <c r="Q54" s="131">
        <v>376</v>
      </c>
      <c r="R54" s="262">
        <v>49</v>
      </c>
      <c r="S54" s="131">
        <v>381</v>
      </c>
      <c r="T54" s="262">
        <v>54</v>
      </c>
      <c r="U54" s="131">
        <v>385</v>
      </c>
      <c r="V54" s="262">
        <v>56</v>
      </c>
      <c r="W54" s="131">
        <v>396</v>
      </c>
      <c r="X54" s="262">
        <v>57</v>
      </c>
      <c r="Y54" s="131">
        <v>399</v>
      </c>
      <c r="Z54" s="262">
        <v>58</v>
      </c>
      <c r="AA54" s="131">
        <v>410</v>
      </c>
      <c r="AB54" s="262">
        <v>60</v>
      </c>
      <c r="AC54" s="131">
        <v>416</v>
      </c>
      <c r="AD54" s="262">
        <v>65</v>
      </c>
      <c r="AE54" s="131">
        <v>425</v>
      </c>
      <c r="AF54" s="262">
        <v>67</v>
      </c>
      <c r="AG54" s="131">
        <v>430</v>
      </c>
      <c r="AH54" s="262">
        <v>71</v>
      </c>
      <c r="AI54" s="131">
        <v>440</v>
      </c>
      <c r="AJ54" s="262">
        <v>73</v>
      </c>
      <c r="AK54" s="131">
        <v>451</v>
      </c>
      <c r="AL54" s="262">
        <v>74</v>
      </c>
      <c r="AM54" s="131">
        <v>461</v>
      </c>
      <c r="AN54" s="262">
        <v>76</v>
      </c>
      <c r="AO54" s="131">
        <v>465</v>
      </c>
      <c r="AP54" s="262">
        <v>77</v>
      </c>
      <c r="AQ54" s="131">
        <v>469</v>
      </c>
      <c r="AR54" s="262">
        <v>78</v>
      </c>
      <c r="AS54" s="131">
        <v>474</v>
      </c>
      <c r="AT54" s="262">
        <v>80</v>
      </c>
      <c r="AU54" s="131">
        <v>486</v>
      </c>
      <c r="AV54" s="262">
        <v>82</v>
      </c>
      <c r="AW54" s="131">
        <v>492</v>
      </c>
      <c r="AX54" s="262">
        <v>83</v>
      </c>
      <c r="AY54" s="131">
        <v>493</v>
      </c>
      <c r="AZ54" s="262">
        <v>87</v>
      </c>
      <c r="BA54" s="204">
        <v>500</v>
      </c>
      <c r="BB54" s="343">
        <v>87</v>
      </c>
      <c r="BC54" s="204">
        <v>511</v>
      </c>
      <c r="BD54" s="343">
        <v>92</v>
      </c>
      <c r="BE54" s="204">
        <v>514</v>
      </c>
      <c r="BF54" s="343">
        <v>96</v>
      </c>
      <c r="BG54" s="204">
        <v>525</v>
      </c>
      <c r="BH54" s="343">
        <v>102</v>
      </c>
      <c r="BI54" s="261"/>
    </row>
    <row r="55" spans="1:61" x14ac:dyDescent="0.2">
      <c r="A55" s="258">
        <v>52</v>
      </c>
      <c r="B55" s="110" t="s">
        <v>49</v>
      </c>
      <c r="C55" s="137"/>
      <c r="D55" s="138"/>
      <c r="E55" s="137"/>
      <c r="F55" s="138"/>
      <c r="G55" s="131"/>
      <c r="H55" s="262"/>
      <c r="I55" s="131"/>
      <c r="J55" s="262"/>
      <c r="K55" s="131">
        <v>9043</v>
      </c>
      <c r="L55" s="262">
        <v>774</v>
      </c>
      <c r="M55" s="131">
        <v>14586</v>
      </c>
      <c r="N55" s="262">
        <v>1612</v>
      </c>
      <c r="O55" s="131">
        <v>18052</v>
      </c>
      <c r="P55" s="262">
        <v>2464</v>
      </c>
      <c r="Q55" s="131">
        <v>19141</v>
      </c>
      <c r="R55" s="262">
        <v>2752</v>
      </c>
      <c r="S55" s="131">
        <v>20688</v>
      </c>
      <c r="T55" s="262">
        <v>2995</v>
      </c>
      <c r="U55" s="131">
        <v>21948</v>
      </c>
      <c r="V55" s="262">
        <v>3264</v>
      </c>
      <c r="W55" s="131">
        <v>23370</v>
      </c>
      <c r="X55" s="262">
        <v>3452</v>
      </c>
      <c r="Y55" s="131">
        <v>24118</v>
      </c>
      <c r="Z55" s="262">
        <v>3676</v>
      </c>
      <c r="AA55" s="131">
        <v>25281</v>
      </c>
      <c r="AB55" s="262">
        <v>3891</v>
      </c>
      <c r="AC55" s="131">
        <v>26433</v>
      </c>
      <c r="AD55" s="262">
        <v>4188</v>
      </c>
      <c r="AE55" s="131">
        <v>27589</v>
      </c>
      <c r="AF55" s="262">
        <v>4442</v>
      </c>
      <c r="AG55" s="131">
        <v>28552</v>
      </c>
      <c r="AH55" s="262">
        <v>4639</v>
      </c>
      <c r="AI55" s="131">
        <v>29945</v>
      </c>
      <c r="AJ55" s="262">
        <v>4932</v>
      </c>
      <c r="AK55" s="131">
        <v>31149</v>
      </c>
      <c r="AL55" s="262">
        <v>5157</v>
      </c>
      <c r="AM55" s="131">
        <v>32382</v>
      </c>
      <c r="AN55" s="262">
        <v>5418</v>
      </c>
      <c r="AO55" s="131">
        <v>33537</v>
      </c>
      <c r="AP55" s="262">
        <v>5677</v>
      </c>
      <c r="AQ55" s="131">
        <v>34688</v>
      </c>
      <c r="AR55" s="262">
        <v>5887</v>
      </c>
      <c r="AS55" s="131">
        <v>35382</v>
      </c>
      <c r="AT55" s="262">
        <v>6126</v>
      </c>
      <c r="AU55" s="131">
        <v>36715</v>
      </c>
      <c r="AV55" s="262">
        <v>6392</v>
      </c>
      <c r="AW55" s="131">
        <v>37806</v>
      </c>
      <c r="AX55" s="262">
        <v>6607</v>
      </c>
      <c r="AY55" s="131">
        <v>38777</v>
      </c>
      <c r="AZ55" s="262">
        <v>6849</v>
      </c>
      <c r="BA55" s="204">
        <v>39786</v>
      </c>
      <c r="BB55" s="343">
        <v>7144</v>
      </c>
      <c r="BC55" s="204">
        <v>40857</v>
      </c>
      <c r="BD55" s="343">
        <v>7471</v>
      </c>
      <c r="BE55" s="204">
        <v>41825</v>
      </c>
      <c r="BF55" s="343">
        <v>7718</v>
      </c>
      <c r="BG55" s="204">
        <v>42979</v>
      </c>
      <c r="BH55" s="343">
        <v>8140</v>
      </c>
      <c r="BI55" s="261"/>
    </row>
    <row r="56" spans="1:61" ht="18" customHeight="1" x14ac:dyDescent="0.2">
      <c r="A56" s="258">
        <v>53</v>
      </c>
      <c r="B56" s="110" t="s">
        <v>50</v>
      </c>
      <c r="C56" s="137"/>
      <c r="D56" s="138"/>
      <c r="E56" s="137"/>
      <c r="F56" s="138"/>
      <c r="G56" s="131"/>
      <c r="H56" s="262"/>
      <c r="I56" s="131"/>
      <c r="J56" s="262"/>
      <c r="K56" s="131">
        <v>1227</v>
      </c>
      <c r="L56" s="262">
        <v>49</v>
      </c>
      <c r="M56" s="131">
        <v>2105</v>
      </c>
      <c r="N56" s="262">
        <v>110</v>
      </c>
      <c r="O56" s="131">
        <v>3287</v>
      </c>
      <c r="P56" s="262">
        <v>189</v>
      </c>
      <c r="Q56" s="131">
        <v>3616</v>
      </c>
      <c r="R56" s="262">
        <v>203</v>
      </c>
      <c r="S56" s="131">
        <v>4105</v>
      </c>
      <c r="T56" s="262">
        <v>244</v>
      </c>
      <c r="U56" s="131">
        <v>4679</v>
      </c>
      <c r="V56" s="262">
        <v>284</v>
      </c>
      <c r="W56" s="131">
        <v>5314</v>
      </c>
      <c r="X56" s="262">
        <v>311</v>
      </c>
      <c r="Y56" s="131">
        <v>5512</v>
      </c>
      <c r="Z56" s="262">
        <v>332</v>
      </c>
      <c r="AA56" s="131">
        <v>5979</v>
      </c>
      <c r="AB56" s="262">
        <v>364</v>
      </c>
      <c r="AC56" s="131">
        <v>6483</v>
      </c>
      <c r="AD56" s="262">
        <v>386</v>
      </c>
      <c r="AE56" s="131">
        <v>6984</v>
      </c>
      <c r="AF56" s="262">
        <v>405</v>
      </c>
      <c r="AG56" s="131">
        <v>7300</v>
      </c>
      <c r="AH56" s="262">
        <v>426</v>
      </c>
      <c r="AI56" s="131">
        <v>7891</v>
      </c>
      <c r="AJ56" s="262">
        <v>450</v>
      </c>
      <c r="AK56" s="131">
        <v>8411</v>
      </c>
      <c r="AL56" s="262">
        <v>469</v>
      </c>
      <c r="AM56" s="131">
        <v>8990</v>
      </c>
      <c r="AN56" s="262">
        <v>488</v>
      </c>
      <c r="AO56" s="131">
        <v>9311</v>
      </c>
      <c r="AP56" s="262">
        <v>499</v>
      </c>
      <c r="AQ56" s="131">
        <v>9961</v>
      </c>
      <c r="AR56" s="262">
        <v>529</v>
      </c>
      <c r="AS56" s="131">
        <v>10361</v>
      </c>
      <c r="AT56" s="262">
        <v>545</v>
      </c>
      <c r="AU56" s="131">
        <v>11046</v>
      </c>
      <c r="AV56" s="262">
        <v>570</v>
      </c>
      <c r="AW56" s="131">
        <v>11445</v>
      </c>
      <c r="AX56" s="262">
        <v>588</v>
      </c>
      <c r="AY56" s="131">
        <v>12133</v>
      </c>
      <c r="AZ56" s="262">
        <v>607</v>
      </c>
      <c r="BA56" s="111">
        <v>12809</v>
      </c>
      <c r="BB56" s="344">
        <v>642</v>
      </c>
      <c r="BC56" s="111">
        <v>13413</v>
      </c>
      <c r="BD56" s="344">
        <v>669</v>
      </c>
      <c r="BE56" s="111">
        <v>13767</v>
      </c>
      <c r="BF56" s="344">
        <v>688</v>
      </c>
      <c r="BG56" s="111">
        <v>14382</v>
      </c>
      <c r="BH56" s="344">
        <v>729</v>
      </c>
      <c r="BI56" s="261"/>
    </row>
    <row r="57" spans="1:61" x14ac:dyDescent="0.2">
      <c r="A57" s="258">
        <v>54</v>
      </c>
      <c r="B57" s="110" t="s">
        <v>51</v>
      </c>
      <c r="C57" s="137"/>
      <c r="D57" s="138"/>
      <c r="E57" s="137"/>
      <c r="F57" s="138"/>
      <c r="G57" s="131"/>
      <c r="H57" s="262"/>
      <c r="I57" s="131"/>
      <c r="J57" s="262"/>
      <c r="K57" s="131">
        <v>24429</v>
      </c>
      <c r="L57" s="262">
        <v>81</v>
      </c>
      <c r="M57" s="131">
        <v>58181</v>
      </c>
      <c r="N57" s="262">
        <v>145</v>
      </c>
      <c r="O57" s="131">
        <v>92795</v>
      </c>
      <c r="P57" s="262">
        <v>210</v>
      </c>
      <c r="Q57" s="131">
        <v>109060</v>
      </c>
      <c r="R57" s="262">
        <v>268</v>
      </c>
      <c r="S57" s="131">
        <v>125823</v>
      </c>
      <c r="T57" s="262">
        <v>307</v>
      </c>
      <c r="U57" s="131">
        <v>142076</v>
      </c>
      <c r="V57" s="262">
        <v>360</v>
      </c>
      <c r="W57" s="131">
        <v>163164</v>
      </c>
      <c r="X57" s="262">
        <v>406</v>
      </c>
      <c r="Y57" s="131">
        <v>174033</v>
      </c>
      <c r="Z57" s="262">
        <v>446</v>
      </c>
      <c r="AA57" s="131">
        <v>189890</v>
      </c>
      <c r="AB57" s="262">
        <v>514</v>
      </c>
      <c r="AC57" s="131">
        <v>205498</v>
      </c>
      <c r="AD57" s="262">
        <v>556</v>
      </c>
      <c r="AE57" s="131">
        <v>222387</v>
      </c>
      <c r="AF57" s="262">
        <v>601</v>
      </c>
      <c r="AG57" s="131">
        <v>238058</v>
      </c>
      <c r="AH57" s="262">
        <v>648</v>
      </c>
      <c r="AI57" s="131">
        <v>255778</v>
      </c>
      <c r="AJ57" s="262">
        <v>676</v>
      </c>
      <c r="AK57" s="131">
        <v>271904</v>
      </c>
      <c r="AL57" s="262">
        <v>727</v>
      </c>
      <c r="AM57" s="131">
        <v>287629</v>
      </c>
      <c r="AN57" s="262">
        <v>765</v>
      </c>
      <c r="AO57" s="131">
        <v>303906</v>
      </c>
      <c r="AP57" s="262">
        <v>804</v>
      </c>
      <c r="AQ57" s="131">
        <v>319371</v>
      </c>
      <c r="AR57" s="262">
        <v>849</v>
      </c>
      <c r="AS57" s="131">
        <v>329770</v>
      </c>
      <c r="AT57" s="262">
        <v>894</v>
      </c>
      <c r="AU57" s="131">
        <v>348421</v>
      </c>
      <c r="AV57" s="262">
        <v>931</v>
      </c>
      <c r="AW57" s="131">
        <v>363055</v>
      </c>
      <c r="AX57" s="262">
        <v>987</v>
      </c>
      <c r="AY57" s="131">
        <v>378343</v>
      </c>
      <c r="AZ57" s="262">
        <v>1032</v>
      </c>
      <c r="BA57" s="204">
        <v>392532</v>
      </c>
      <c r="BB57" s="343">
        <v>1071</v>
      </c>
      <c r="BC57" s="204">
        <v>406888</v>
      </c>
      <c r="BD57" s="343">
        <v>1116</v>
      </c>
      <c r="BE57" s="204">
        <v>423142</v>
      </c>
      <c r="BF57" s="343">
        <v>1136</v>
      </c>
      <c r="BG57" s="204">
        <v>438560</v>
      </c>
      <c r="BH57" s="343">
        <v>1172</v>
      </c>
      <c r="BI57" s="261"/>
    </row>
    <row r="58" spans="1:61" x14ac:dyDescent="0.2">
      <c r="A58" s="258">
        <v>55</v>
      </c>
      <c r="B58" s="110" t="s">
        <v>52</v>
      </c>
      <c r="C58" s="137"/>
      <c r="D58" s="138"/>
      <c r="E58" s="137"/>
      <c r="F58" s="138"/>
      <c r="G58" s="131"/>
      <c r="H58" s="262"/>
      <c r="I58" s="131"/>
      <c r="J58" s="262"/>
      <c r="K58" s="131">
        <v>390</v>
      </c>
      <c r="L58" s="262">
        <v>12</v>
      </c>
      <c r="M58" s="131">
        <v>807</v>
      </c>
      <c r="N58" s="262">
        <v>28</v>
      </c>
      <c r="O58" s="131">
        <v>1275</v>
      </c>
      <c r="P58" s="262">
        <v>66</v>
      </c>
      <c r="Q58" s="131">
        <v>1454</v>
      </c>
      <c r="R58" s="262">
        <v>74</v>
      </c>
      <c r="S58" s="131">
        <v>1631</v>
      </c>
      <c r="T58" s="262">
        <v>81</v>
      </c>
      <c r="U58" s="131">
        <v>1837</v>
      </c>
      <c r="V58" s="262">
        <v>90</v>
      </c>
      <c r="W58" s="131">
        <v>2101</v>
      </c>
      <c r="X58" s="262">
        <v>99</v>
      </c>
      <c r="Y58" s="131">
        <v>2224</v>
      </c>
      <c r="Z58" s="262">
        <v>113</v>
      </c>
      <c r="AA58" s="131">
        <v>2414</v>
      </c>
      <c r="AB58" s="262">
        <v>126</v>
      </c>
      <c r="AC58" s="131">
        <v>2656</v>
      </c>
      <c r="AD58" s="262">
        <v>137</v>
      </c>
      <c r="AE58" s="131">
        <v>2871</v>
      </c>
      <c r="AF58" s="262">
        <v>153</v>
      </c>
      <c r="AG58" s="131">
        <v>3063</v>
      </c>
      <c r="AH58" s="262">
        <v>165</v>
      </c>
      <c r="AI58" s="131">
        <v>3282</v>
      </c>
      <c r="AJ58" s="262">
        <v>183</v>
      </c>
      <c r="AK58" s="131">
        <v>3545</v>
      </c>
      <c r="AL58" s="262">
        <v>199</v>
      </c>
      <c r="AM58" s="131">
        <v>3743</v>
      </c>
      <c r="AN58" s="262">
        <v>217</v>
      </c>
      <c r="AO58" s="131">
        <v>3930</v>
      </c>
      <c r="AP58" s="262">
        <v>234</v>
      </c>
      <c r="AQ58" s="131">
        <v>4159</v>
      </c>
      <c r="AR58" s="262">
        <v>245</v>
      </c>
      <c r="AS58" s="131">
        <v>4307</v>
      </c>
      <c r="AT58" s="262">
        <v>258</v>
      </c>
      <c r="AU58" s="131">
        <v>4593</v>
      </c>
      <c r="AV58" s="262">
        <v>276</v>
      </c>
      <c r="AW58" s="131">
        <v>4782</v>
      </c>
      <c r="AX58" s="262">
        <v>284</v>
      </c>
      <c r="AY58" s="131">
        <v>4987</v>
      </c>
      <c r="AZ58" s="262">
        <v>296</v>
      </c>
      <c r="BA58" s="204">
        <v>5240</v>
      </c>
      <c r="BB58" s="343">
        <v>312</v>
      </c>
      <c r="BC58" s="204">
        <v>5463</v>
      </c>
      <c r="BD58" s="343">
        <v>333</v>
      </c>
      <c r="BE58" s="204">
        <v>5677</v>
      </c>
      <c r="BF58" s="343">
        <v>350</v>
      </c>
      <c r="BG58" s="204">
        <v>5920</v>
      </c>
      <c r="BH58" s="343">
        <v>384</v>
      </c>
      <c r="BI58" s="261"/>
    </row>
    <row r="59" spans="1:61" ht="17.25" customHeight="1" x14ac:dyDescent="0.2">
      <c r="A59" s="263">
        <v>56</v>
      </c>
      <c r="B59" s="264" t="s">
        <v>53</v>
      </c>
      <c r="C59" s="137"/>
      <c r="D59" s="138"/>
      <c r="E59" s="137"/>
      <c r="F59" s="138"/>
      <c r="G59" s="131"/>
      <c r="H59" s="262"/>
      <c r="I59" s="131"/>
      <c r="J59" s="262"/>
      <c r="K59" s="131">
        <v>9392</v>
      </c>
      <c r="L59" s="262">
        <v>665</v>
      </c>
      <c r="M59" s="131">
        <v>19065</v>
      </c>
      <c r="N59" s="262">
        <v>1372</v>
      </c>
      <c r="O59" s="131">
        <v>29874</v>
      </c>
      <c r="P59" s="262">
        <v>2137</v>
      </c>
      <c r="Q59" s="131">
        <v>34261</v>
      </c>
      <c r="R59" s="262">
        <v>2433</v>
      </c>
      <c r="S59" s="131">
        <v>40263</v>
      </c>
      <c r="T59" s="262">
        <v>2787</v>
      </c>
      <c r="U59" s="131">
        <v>46400</v>
      </c>
      <c r="V59" s="262">
        <v>3152</v>
      </c>
      <c r="W59" s="131">
        <v>55112</v>
      </c>
      <c r="X59" s="262">
        <v>3474</v>
      </c>
      <c r="Y59" s="131">
        <v>58756</v>
      </c>
      <c r="Z59" s="262">
        <v>3793</v>
      </c>
      <c r="AA59" s="131">
        <v>64764</v>
      </c>
      <c r="AB59" s="262">
        <v>4152</v>
      </c>
      <c r="AC59" s="131">
        <v>69865</v>
      </c>
      <c r="AD59" s="262">
        <v>4447</v>
      </c>
      <c r="AE59" s="131">
        <v>77085</v>
      </c>
      <c r="AF59" s="262">
        <v>4783</v>
      </c>
      <c r="AG59" s="131">
        <v>82038</v>
      </c>
      <c r="AH59" s="262">
        <v>5086</v>
      </c>
      <c r="AI59" s="131">
        <v>89309</v>
      </c>
      <c r="AJ59" s="262">
        <v>5430</v>
      </c>
      <c r="AK59" s="131">
        <v>95463</v>
      </c>
      <c r="AL59" s="262">
        <v>5727</v>
      </c>
      <c r="AM59" s="131">
        <v>102430</v>
      </c>
      <c r="AN59" s="262">
        <v>6083</v>
      </c>
      <c r="AO59" s="131">
        <v>107589</v>
      </c>
      <c r="AP59" s="262">
        <v>6382</v>
      </c>
      <c r="AQ59" s="131">
        <v>112683</v>
      </c>
      <c r="AR59" s="262">
        <v>6732</v>
      </c>
      <c r="AS59" s="131">
        <v>116939</v>
      </c>
      <c r="AT59" s="262">
        <v>7035</v>
      </c>
      <c r="AU59" s="131">
        <v>127253</v>
      </c>
      <c r="AV59" s="262">
        <v>7350</v>
      </c>
      <c r="AW59" s="131">
        <v>133473</v>
      </c>
      <c r="AX59" s="262">
        <v>7689</v>
      </c>
      <c r="AY59" s="131">
        <v>140045</v>
      </c>
      <c r="AZ59" s="262">
        <v>8081</v>
      </c>
      <c r="BA59" s="111">
        <v>146180</v>
      </c>
      <c r="BB59" s="344">
        <v>8462</v>
      </c>
      <c r="BC59" s="111">
        <v>152636</v>
      </c>
      <c r="BD59" s="344">
        <v>8823</v>
      </c>
      <c r="BE59" s="111">
        <v>157713</v>
      </c>
      <c r="BF59" s="344">
        <v>9211</v>
      </c>
      <c r="BG59" s="111">
        <v>164892</v>
      </c>
      <c r="BH59" s="344">
        <v>9592</v>
      </c>
      <c r="BI59" s="261"/>
    </row>
    <row r="60" spans="1:61" ht="17.25" customHeight="1" x14ac:dyDescent="0.2">
      <c r="A60" s="263">
        <v>57</v>
      </c>
      <c r="B60" s="264" t="s">
        <v>198</v>
      </c>
      <c r="C60" s="137"/>
      <c r="D60" s="138"/>
      <c r="E60" s="137"/>
      <c r="F60" s="138"/>
      <c r="G60" s="131"/>
      <c r="H60" s="262"/>
      <c r="I60" s="131"/>
      <c r="J60" s="262"/>
      <c r="K60" s="131"/>
      <c r="L60" s="262"/>
      <c r="M60" s="131"/>
      <c r="N60" s="262"/>
      <c r="O60" s="131"/>
      <c r="P60" s="262"/>
      <c r="Q60" s="131"/>
      <c r="R60" s="262"/>
      <c r="S60" s="131"/>
      <c r="T60" s="262"/>
      <c r="U60" s="131"/>
      <c r="V60" s="262"/>
      <c r="W60" s="131"/>
      <c r="X60" s="262"/>
      <c r="Y60" s="131"/>
      <c r="Z60" s="262"/>
      <c r="AA60" s="131"/>
      <c r="AB60" s="262"/>
      <c r="AC60" s="131">
        <v>361</v>
      </c>
      <c r="AD60" s="262">
        <v>468</v>
      </c>
      <c r="AE60" s="131">
        <v>866</v>
      </c>
      <c r="AF60" s="262">
        <v>537</v>
      </c>
      <c r="AG60" s="131">
        <v>1276</v>
      </c>
      <c r="AH60" s="262">
        <v>605</v>
      </c>
      <c r="AI60" s="131">
        <v>1779</v>
      </c>
      <c r="AJ60" s="262">
        <v>693</v>
      </c>
      <c r="AK60" s="131">
        <v>2277</v>
      </c>
      <c r="AL60" s="262">
        <v>762</v>
      </c>
      <c r="AM60" s="131">
        <v>2723</v>
      </c>
      <c r="AN60" s="262">
        <v>794</v>
      </c>
      <c r="AO60" s="131">
        <v>3239</v>
      </c>
      <c r="AP60" s="262">
        <v>822</v>
      </c>
      <c r="AQ60" s="131">
        <v>3727</v>
      </c>
      <c r="AR60" s="262">
        <v>843</v>
      </c>
      <c r="AS60" s="131">
        <v>4057</v>
      </c>
      <c r="AT60" s="262">
        <v>862</v>
      </c>
      <c r="AU60" s="131">
        <v>4659</v>
      </c>
      <c r="AV60" s="262">
        <v>894</v>
      </c>
      <c r="AW60" s="131">
        <v>5145</v>
      </c>
      <c r="AX60" s="262">
        <v>933</v>
      </c>
      <c r="AY60" s="131">
        <v>5662</v>
      </c>
      <c r="AZ60" s="262">
        <v>949</v>
      </c>
      <c r="BA60" s="219">
        <v>6137</v>
      </c>
      <c r="BB60" s="345">
        <v>971</v>
      </c>
      <c r="BC60" s="219">
        <v>6688</v>
      </c>
      <c r="BD60" s="345">
        <v>998</v>
      </c>
      <c r="BE60" s="219">
        <v>7239</v>
      </c>
      <c r="BF60" s="345">
        <v>1018</v>
      </c>
      <c r="BG60" s="219">
        <v>7780</v>
      </c>
      <c r="BH60" s="345">
        <v>1051</v>
      </c>
      <c r="BI60" s="261"/>
    </row>
    <row r="61" spans="1:61" ht="17.25" customHeight="1" x14ac:dyDescent="0.2">
      <c r="A61" s="263">
        <v>58</v>
      </c>
      <c r="B61" s="264" t="s">
        <v>199</v>
      </c>
      <c r="C61" s="137"/>
      <c r="D61" s="138"/>
      <c r="E61" s="137"/>
      <c r="F61" s="138"/>
      <c r="G61" s="131"/>
      <c r="H61" s="262"/>
      <c r="I61" s="131"/>
      <c r="J61" s="262"/>
      <c r="K61" s="131"/>
      <c r="L61" s="262"/>
      <c r="M61" s="131"/>
      <c r="N61" s="262"/>
      <c r="O61" s="131"/>
      <c r="P61" s="262"/>
      <c r="Q61" s="131"/>
      <c r="R61" s="262"/>
      <c r="S61" s="131"/>
      <c r="T61" s="262"/>
      <c r="U61" s="131"/>
      <c r="V61" s="262"/>
      <c r="W61" s="131"/>
      <c r="X61" s="262"/>
      <c r="Y61" s="131"/>
      <c r="Z61" s="262"/>
      <c r="AA61" s="131"/>
      <c r="AB61" s="262"/>
      <c r="AC61" s="131">
        <v>117</v>
      </c>
      <c r="AD61" s="262">
        <v>253</v>
      </c>
      <c r="AE61" s="131">
        <v>288</v>
      </c>
      <c r="AF61" s="262">
        <v>269</v>
      </c>
      <c r="AG61" s="131">
        <v>412</v>
      </c>
      <c r="AH61" s="262">
        <v>277</v>
      </c>
      <c r="AI61" s="131">
        <v>604</v>
      </c>
      <c r="AJ61" s="262">
        <v>339</v>
      </c>
      <c r="AK61" s="131">
        <v>766</v>
      </c>
      <c r="AL61" s="262">
        <v>371</v>
      </c>
      <c r="AM61" s="131">
        <v>924</v>
      </c>
      <c r="AN61" s="262">
        <v>396</v>
      </c>
      <c r="AO61" s="131">
        <v>1117</v>
      </c>
      <c r="AP61" s="262">
        <v>431</v>
      </c>
      <c r="AQ61" s="131">
        <v>1269</v>
      </c>
      <c r="AR61" s="262">
        <v>454</v>
      </c>
      <c r="AS61" s="131">
        <v>1391</v>
      </c>
      <c r="AT61" s="262">
        <v>479</v>
      </c>
      <c r="AU61" s="131">
        <v>1598</v>
      </c>
      <c r="AV61" s="262">
        <v>505</v>
      </c>
      <c r="AW61" s="131">
        <v>1760</v>
      </c>
      <c r="AX61" s="262">
        <v>528</v>
      </c>
      <c r="AY61" s="131">
        <v>1937</v>
      </c>
      <c r="AZ61" s="262">
        <v>552</v>
      </c>
      <c r="BA61" s="219">
        <v>2082</v>
      </c>
      <c r="BB61" s="345">
        <v>579</v>
      </c>
      <c r="BC61" s="219">
        <v>2238</v>
      </c>
      <c r="BD61" s="345">
        <v>607</v>
      </c>
      <c r="BE61" s="219">
        <v>2402</v>
      </c>
      <c r="BF61" s="345">
        <v>640</v>
      </c>
      <c r="BG61" s="219">
        <v>2604</v>
      </c>
      <c r="BH61" s="345">
        <v>722</v>
      </c>
      <c r="BI61" s="261"/>
    </row>
    <row r="62" spans="1:61" ht="17.25" customHeight="1" x14ac:dyDescent="0.2">
      <c r="A62" s="263">
        <v>59</v>
      </c>
      <c r="B62" s="264" t="s">
        <v>200</v>
      </c>
      <c r="C62" s="137"/>
      <c r="D62" s="138"/>
      <c r="E62" s="137"/>
      <c r="F62" s="138"/>
      <c r="G62" s="131"/>
      <c r="H62" s="262"/>
      <c r="I62" s="131"/>
      <c r="J62" s="262"/>
      <c r="K62" s="131"/>
      <c r="L62" s="262"/>
      <c r="M62" s="131"/>
      <c r="N62" s="262"/>
      <c r="O62" s="131"/>
      <c r="P62" s="262"/>
      <c r="Q62" s="131"/>
      <c r="R62" s="262"/>
      <c r="S62" s="131"/>
      <c r="T62" s="262"/>
      <c r="U62" s="131"/>
      <c r="V62" s="262"/>
      <c r="W62" s="131"/>
      <c r="X62" s="262"/>
      <c r="Y62" s="131"/>
      <c r="Z62" s="262"/>
      <c r="AA62" s="131"/>
      <c r="AB62" s="262"/>
      <c r="AC62" s="131">
        <v>320</v>
      </c>
      <c r="AD62" s="262">
        <v>449</v>
      </c>
      <c r="AE62" s="131">
        <v>782</v>
      </c>
      <c r="AF62" s="262">
        <v>528</v>
      </c>
      <c r="AG62" s="131">
        <v>1161</v>
      </c>
      <c r="AH62" s="262">
        <v>597</v>
      </c>
      <c r="AI62" s="131">
        <v>1564</v>
      </c>
      <c r="AJ62" s="262">
        <v>744</v>
      </c>
      <c r="AK62" s="131">
        <v>2025</v>
      </c>
      <c r="AL62" s="262">
        <v>830</v>
      </c>
      <c r="AM62" s="131">
        <v>2438</v>
      </c>
      <c r="AN62" s="262">
        <v>912</v>
      </c>
      <c r="AO62" s="131">
        <v>2914</v>
      </c>
      <c r="AP62" s="262">
        <v>991</v>
      </c>
      <c r="AQ62" s="131">
        <v>3357</v>
      </c>
      <c r="AR62" s="262">
        <v>1052</v>
      </c>
      <c r="AS62" s="131">
        <v>3653</v>
      </c>
      <c r="AT62" s="262">
        <v>1071</v>
      </c>
      <c r="AU62" s="131">
        <v>4176</v>
      </c>
      <c r="AV62" s="262">
        <v>1099</v>
      </c>
      <c r="AW62" s="131">
        <v>4654</v>
      </c>
      <c r="AX62" s="262">
        <v>1135</v>
      </c>
      <c r="AY62" s="131">
        <v>5063</v>
      </c>
      <c r="AZ62" s="262">
        <v>1152</v>
      </c>
      <c r="BA62" s="219">
        <v>5484</v>
      </c>
      <c r="BB62" s="345">
        <v>1176</v>
      </c>
      <c r="BC62" s="219">
        <v>5967</v>
      </c>
      <c r="BD62" s="345">
        <v>1204</v>
      </c>
      <c r="BE62" s="219">
        <v>6484</v>
      </c>
      <c r="BF62" s="345">
        <v>1222</v>
      </c>
      <c r="BG62" s="219">
        <v>6979</v>
      </c>
      <c r="BH62" s="345">
        <v>1280</v>
      </c>
      <c r="BI62" s="261"/>
    </row>
    <row r="63" spans="1:61" ht="17.25" customHeight="1" x14ac:dyDescent="0.2">
      <c r="A63" s="263">
        <v>60</v>
      </c>
      <c r="B63" s="264" t="s">
        <v>201</v>
      </c>
      <c r="C63" s="137"/>
      <c r="D63" s="138"/>
      <c r="E63" s="137"/>
      <c r="F63" s="138"/>
      <c r="G63" s="131"/>
      <c r="H63" s="262"/>
      <c r="I63" s="131"/>
      <c r="J63" s="262"/>
      <c r="K63" s="131"/>
      <c r="L63" s="262"/>
      <c r="M63" s="131"/>
      <c r="N63" s="262"/>
      <c r="O63" s="131"/>
      <c r="P63" s="262"/>
      <c r="Q63" s="131"/>
      <c r="R63" s="262"/>
      <c r="S63" s="131"/>
      <c r="T63" s="262"/>
      <c r="U63" s="131"/>
      <c r="V63" s="262"/>
      <c r="W63" s="131"/>
      <c r="X63" s="262"/>
      <c r="Y63" s="131"/>
      <c r="Z63" s="262"/>
      <c r="AA63" s="131"/>
      <c r="AB63" s="262"/>
      <c r="AC63" s="131">
        <v>1714</v>
      </c>
      <c r="AD63" s="262">
        <v>394</v>
      </c>
      <c r="AE63" s="131">
        <v>3349</v>
      </c>
      <c r="AF63" s="262">
        <v>626</v>
      </c>
      <c r="AG63" s="131">
        <v>4950</v>
      </c>
      <c r="AH63" s="262">
        <v>759</v>
      </c>
      <c r="AI63" s="131">
        <v>6707</v>
      </c>
      <c r="AJ63" s="262">
        <v>916</v>
      </c>
      <c r="AK63" s="131">
        <v>7992</v>
      </c>
      <c r="AL63" s="262">
        <v>1033</v>
      </c>
      <c r="AM63" s="131">
        <v>9210</v>
      </c>
      <c r="AN63" s="262">
        <v>1173</v>
      </c>
      <c r="AO63" s="131">
        <v>10392</v>
      </c>
      <c r="AP63" s="262">
        <v>1311</v>
      </c>
      <c r="AQ63" s="131">
        <v>11723</v>
      </c>
      <c r="AR63" s="262">
        <v>1456</v>
      </c>
      <c r="AS63" s="131">
        <v>12907</v>
      </c>
      <c r="AT63" s="262">
        <v>1540</v>
      </c>
      <c r="AU63" s="131">
        <v>15634</v>
      </c>
      <c r="AV63" s="262">
        <v>1628</v>
      </c>
      <c r="AW63" s="131">
        <v>18340</v>
      </c>
      <c r="AX63" s="262">
        <v>1717</v>
      </c>
      <c r="AY63" s="131">
        <v>20115</v>
      </c>
      <c r="AZ63" s="262">
        <v>1836</v>
      </c>
      <c r="BA63" s="219">
        <v>21706</v>
      </c>
      <c r="BB63" s="345">
        <v>2018</v>
      </c>
      <c r="BC63" s="219">
        <v>23352</v>
      </c>
      <c r="BD63" s="345">
        <v>2226</v>
      </c>
      <c r="BE63" s="219">
        <v>25602</v>
      </c>
      <c r="BF63" s="345">
        <v>2398</v>
      </c>
      <c r="BG63" s="219">
        <v>27967</v>
      </c>
      <c r="BH63" s="345">
        <v>2897</v>
      </c>
      <c r="BI63" s="261"/>
    </row>
    <row r="64" spans="1:61" ht="17.25" customHeight="1" x14ac:dyDescent="0.2">
      <c r="A64" s="263">
        <v>61</v>
      </c>
      <c r="B64" s="264" t="s">
        <v>202</v>
      </c>
      <c r="C64" s="137"/>
      <c r="D64" s="138"/>
      <c r="E64" s="137"/>
      <c r="F64" s="138"/>
      <c r="G64" s="131"/>
      <c r="H64" s="262"/>
      <c r="I64" s="131"/>
      <c r="J64" s="262"/>
      <c r="K64" s="131"/>
      <c r="L64" s="262"/>
      <c r="M64" s="131"/>
      <c r="N64" s="262"/>
      <c r="O64" s="131"/>
      <c r="P64" s="262"/>
      <c r="Q64" s="131"/>
      <c r="R64" s="262"/>
      <c r="S64" s="131"/>
      <c r="T64" s="262"/>
      <c r="U64" s="131"/>
      <c r="V64" s="262"/>
      <c r="W64" s="131"/>
      <c r="X64" s="262"/>
      <c r="Y64" s="131"/>
      <c r="Z64" s="262"/>
      <c r="AA64" s="131"/>
      <c r="AB64" s="262"/>
      <c r="AC64" s="131">
        <v>6083</v>
      </c>
      <c r="AD64" s="262">
        <v>1691</v>
      </c>
      <c r="AE64" s="131">
        <v>11879</v>
      </c>
      <c r="AF64" s="262">
        <v>3165</v>
      </c>
      <c r="AG64" s="131">
        <v>17553</v>
      </c>
      <c r="AH64" s="262">
        <v>4156</v>
      </c>
      <c r="AI64" s="131">
        <v>25683</v>
      </c>
      <c r="AJ64" s="262">
        <v>5607</v>
      </c>
      <c r="AK64" s="131">
        <v>32016</v>
      </c>
      <c r="AL64" s="262">
        <v>6812</v>
      </c>
      <c r="AM64" s="131">
        <v>37472</v>
      </c>
      <c r="AN64" s="262">
        <v>7966</v>
      </c>
      <c r="AO64" s="131">
        <v>43092</v>
      </c>
      <c r="AP64" s="262">
        <v>8866</v>
      </c>
      <c r="AQ64" s="131">
        <v>49744</v>
      </c>
      <c r="AR64" s="262">
        <v>9968</v>
      </c>
      <c r="AS64" s="131">
        <v>55283</v>
      </c>
      <c r="AT64" s="262">
        <v>10870</v>
      </c>
      <c r="AU64" s="131">
        <v>69180</v>
      </c>
      <c r="AV64" s="262">
        <v>11796</v>
      </c>
      <c r="AW64" s="131">
        <v>79933</v>
      </c>
      <c r="AX64" s="262">
        <v>12655</v>
      </c>
      <c r="AY64" s="131">
        <v>87578</v>
      </c>
      <c r="AZ64" s="262">
        <v>13793</v>
      </c>
      <c r="BA64" s="219">
        <v>94039</v>
      </c>
      <c r="BB64" s="345">
        <v>14813</v>
      </c>
      <c r="BC64" s="219">
        <v>99300</v>
      </c>
      <c r="BD64" s="345">
        <v>15810</v>
      </c>
      <c r="BE64" s="219">
        <v>106376</v>
      </c>
      <c r="BF64" s="345">
        <v>16644</v>
      </c>
      <c r="BG64" s="219">
        <v>114168</v>
      </c>
      <c r="BH64" s="345">
        <v>19304</v>
      </c>
      <c r="BI64" s="261"/>
    </row>
    <row r="65" spans="1:63" ht="17.25" customHeight="1" x14ac:dyDescent="0.2">
      <c r="A65" s="263">
        <v>62</v>
      </c>
      <c r="B65" s="264" t="s">
        <v>203</v>
      </c>
      <c r="C65" s="137"/>
      <c r="D65" s="138"/>
      <c r="E65" s="137"/>
      <c r="F65" s="138"/>
      <c r="G65" s="131"/>
      <c r="H65" s="262"/>
      <c r="I65" s="131"/>
      <c r="J65" s="262"/>
      <c r="K65" s="131"/>
      <c r="L65" s="262"/>
      <c r="M65" s="131"/>
      <c r="N65" s="262"/>
      <c r="O65" s="131"/>
      <c r="P65" s="262"/>
      <c r="Q65" s="131"/>
      <c r="R65" s="262"/>
      <c r="S65" s="131"/>
      <c r="T65" s="262"/>
      <c r="U65" s="131"/>
      <c r="V65" s="262"/>
      <c r="W65" s="131"/>
      <c r="X65" s="262"/>
      <c r="Y65" s="131"/>
      <c r="Z65" s="262"/>
      <c r="AA65" s="131"/>
      <c r="AB65" s="262"/>
      <c r="AC65" s="131">
        <v>998</v>
      </c>
      <c r="AD65" s="262">
        <v>719</v>
      </c>
      <c r="AE65" s="131">
        <v>2318</v>
      </c>
      <c r="AF65" s="262">
        <v>968</v>
      </c>
      <c r="AG65" s="131">
        <v>3327</v>
      </c>
      <c r="AH65" s="262">
        <v>1086</v>
      </c>
      <c r="AI65" s="131">
        <v>4622</v>
      </c>
      <c r="AJ65" s="262">
        <v>1195</v>
      </c>
      <c r="AK65" s="131">
        <v>5432</v>
      </c>
      <c r="AL65" s="262">
        <v>1295</v>
      </c>
      <c r="AM65" s="131">
        <v>6188</v>
      </c>
      <c r="AN65" s="262">
        <v>1389</v>
      </c>
      <c r="AO65" s="131">
        <v>6993</v>
      </c>
      <c r="AP65" s="262">
        <v>1486</v>
      </c>
      <c r="AQ65" s="131">
        <v>7939</v>
      </c>
      <c r="AR65" s="262">
        <v>1567</v>
      </c>
      <c r="AS65" s="131">
        <v>8651</v>
      </c>
      <c r="AT65" s="262">
        <v>1633</v>
      </c>
      <c r="AU65" s="131">
        <v>10427</v>
      </c>
      <c r="AV65" s="262">
        <v>1716</v>
      </c>
      <c r="AW65" s="131">
        <v>12487</v>
      </c>
      <c r="AX65" s="262">
        <v>1810</v>
      </c>
      <c r="AY65" s="131">
        <v>13870</v>
      </c>
      <c r="AZ65" s="262">
        <v>1886</v>
      </c>
      <c r="BA65" s="219">
        <v>14711</v>
      </c>
      <c r="BB65" s="345">
        <v>1981</v>
      </c>
      <c r="BC65" s="219">
        <v>15671</v>
      </c>
      <c r="BD65" s="345">
        <v>2073</v>
      </c>
      <c r="BE65" s="219">
        <v>16794</v>
      </c>
      <c r="BF65" s="345">
        <v>2154</v>
      </c>
      <c r="BG65" s="219">
        <v>17931</v>
      </c>
      <c r="BH65" s="345">
        <v>2354</v>
      </c>
      <c r="BI65" s="261"/>
    </row>
    <row r="66" spans="1:63" ht="17.25" customHeight="1" thickBot="1" x14ac:dyDescent="0.25">
      <c r="A66" s="263">
        <v>63</v>
      </c>
      <c r="B66" s="264" t="s">
        <v>204</v>
      </c>
      <c r="C66" s="137"/>
      <c r="D66" s="138"/>
      <c r="E66" s="137"/>
      <c r="F66" s="138"/>
      <c r="G66" s="131"/>
      <c r="H66" s="262"/>
      <c r="I66" s="131"/>
      <c r="J66" s="262"/>
      <c r="K66" s="131"/>
      <c r="L66" s="262"/>
      <c r="M66" s="131"/>
      <c r="N66" s="262"/>
      <c r="O66" s="131"/>
      <c r="P66" s="262"/>
      <c r="Q66" s="131"/>
      <c r="R66" s="262"/>
      <c r="S66" s="131"/>
      <c r="T66" s="262"/>
      <c r="U66" s="131"/>
      <c r="V66" s="262"/>
      <c r="W66" s="131"/>
      <c r="X66" s="262"/>
      <c r="Y66" s="131"/>
      <c r="Z66" s="262"/>
      <c r="AA66" s="131"/>
      <c r="AB66" s="262"/>
      <c r="AC66" s="131">
        <v>46</v>
      </c>
      <c r="AD66" s="262">
        <v>55</v>
      </c>
      <c r="AE66" s="131">
        <v>92</v>
      </c>
      <c r="AF66" s="262">
        <v>88</v>
      </c>
      <c r="AG66" s="131">
        <v>129</v>
      </c>
      <c r="AH66" s="262">
        <v>103</v>
      </c>
      <c r="AI66" s="131">
        <v>174</v>
      </c>
      <c r="AJ66" s="262">
        <v>122</v>
      </c>
      <c r="AK66" s="131">
        <v>208</v>
      </c>
      <c r="AL66" s="262">
        <v>142</v>
      </c>
      <c r="AM66" s="131">
        <v>260</v>
      </c>
      <c r="AN66" s="262">
        <v>155</v>
      </c>
      <c r="AO66" s="131">
        <v>293</v>
      </c>
      <c r="AP66" s="262">
        <v>174</v>
      </c>
      <c r="AQ66" s="131">
        <v>347</v>
      </c>
      <c r="AR66" s="262">
        <v>192</v>
      </c>
      <c r="AS66" s="131">
        <v>362</v>
      </c>
      <c r="AT66" s="262">
        <v>207</v>
      </c>
      <c r="AU66" s="131">
        <v>486</v>
      </c>
      <c r="AV66" s="262">
        <v>223</v>
      </c>
      <c r="AW66" s="131">
        <v>597</v>
      </c>
      <c r="AX66" s="262">
        <v>237</v>
      </c>
      <c r="AY66" s="131">
        <v>642</v>
      </c>
      <c r="AZ66" s="262">
        <v>257</v>
      </c>
      <c r="BA66" s="219">
        <v>688</v>
      </c>
      <c r="BB66" s="345">
        <v>270</v>
      </c>
      <c r="BC66" s="219">
        <v>733</v>
      </c>
      <c r="BD66" s="345">
        <v>282</v>
      </c>
      <c r="BE66" s="219">
        <v>779</v>
      </c>
      <c r="BF66" s="345">
        <v>301</v>
      </c>
      <c r="BG66" s="219">
        <v>834</v>
      </c>
      <c r="BH66" s="345">
        <v>325</v>
      </c>
      <c r="BI66" s="261"/>
    </row>
    <row r="67" spans="1:63" ht="17.25" customHeight="1" thickBot="1" x14ac:dyDescent="0.25">
      <c r="A67" s="263">
        <v>64</v>
      </c>
      <c r="B67" s="264" t="s">
        <v>205</v>
      </c>
      <c r="C67" s="137"/>
      <c r="D67" s="138"/>
      <c r="E67" s="137"/>
      <c r="F67" s="138"/>
      <c r="G67" s="131"/>
      <c r="H67" s="262"/>
      <c r="I67" s="131"/>
      <c r="J67" s="262"/>
      <c r="K67" s="131"/>
      <c r="L67" s="262"/>
      <c r="M67" s="131"/>
      <c r="N67" s="262"/>
      <c r="O67" s="131"/>
      <c r="P67" s="262"/>
      <c r="Q67" s="131"/>
      <c r="R67" s="262"/>
      <c r="S67" s="131"/>
      <c r="T67" s="262"/>
      <c r="U67" s="131"/>
      <c r="V67" s="262"/>
      <c r="W67" s="131"/>
      <c r="X67" s="262"/>
      <c r="Y67" s="131"/>
      <c r="Z67" s="262"/>
      <c r="AA67" s="131"/>
      <c r="AB67" s="262"/>
      <c r="AC67" s="131">
        <v>2048</v>
      </c>
      <c r="AD67" s="262">
        <v>47</v>
      </c>
      <c r="AE67" s="131">
        <v>4723</v>
      </c>
      <c r="AF67" s="262">
        <v>98</v>
      </c>
      <c r="AG67" s="131">
        <v>9141</v>
      </c>
      <c r="AH67" s="262">
        <v>125</v>
      </c>
      <c r="AI67" s="131">
        <v>13936</v>
      </c>
      <c r="AJ67" s="262">
        <v>165</v>
      </c>
      <c r="AK67" s="131">
        <v>18826</v>
      </c>
      <c r="AL67" s="262">
        <v>201</v>
      </c>
      <c r="AM67" s="131">
        <v>24321</v>
      </c>
      <c r="AN67" s="262">
        <v>246</v>
      </c>
      <c r="AO67" s="131">
        <v>31790</v>
      </c>
      <c r="AP67" s="262">
        <v>280</v>
      </c>
      <c r="AQ67" s="131">
        <v>38693</v>
      </c>
      <c r="AR67" s="262">
        <v>310</v>
      </c>
      <c r="AS67" s="131">
        <v>43796</v>
      </c>
      <c r="AT67" s="262">
        <v>364</v>
      </c>
      <c r="AU67" s="131">
        <v>53177</v>
      </c>
      <c r="AV67" s="262">
        <v>426</v>
      </c>
      <c r="AW67" s="131">
        <v>61342</v>
      </c>
      <c r="AX67" s="262">
        <v>469</v>
      </c>
      <c r="AY67" s="131">
        <v>71113</v>
      </c>
      <c r="AZ67" s="262">
        <v>536</v>
      </c>
      <c r="BA67" s="219">
        <v>80559</v>
      </c>
      <c r="BB67" s="345">
        <v>598</v>
      </c>
      <c r="BC67" s="219">
        <v>89005</v>
      </c>
      <c r="BD67" s="345">
        <v>635</v>
      </c>
      <c r="BE67" s="219">
        <v>98202</v>
      </c>
      <c r="BF67" s="345">
        <v>679</v>
      </c>
      <c r="BG67" s="219">
        <v>107915</v>
      </c>
      <c r="BH67" s="345">
        <v>792</v>
      </c>
      <c r="BI67" s="261"/>
      <c r="BJ67" s="356" t="s">
        <v>67</v>
      </c>
      <c r="BK67" s="357"/>
    </row>
    <row r="68" spans="1:63" ht="17.25" customHeight="1" x14ac:dyDescent="0.2">
      <c r="A68" s="263">
        <v>65</v>
      </c>
      <c r="B68" s="264" t="s">
        <v>206</v>
      </c>
      <c r="C68" s="137"/>
      <c r="D68" s="138"/>
      <c r="E68" s="137"/>
      <c r="F68" s="138"/>
      <c r="G68" s="131"/>
      <c r="H68" s="262"/>
      <c r="I68" s="131"/>
      <c r="J68" s="262"/>
      <c r="K68" s="131"/>
      <c r="L68" s="262"/>
      <c r="M68" s="131"/>
      <c r="N68" s="262"/>
      <c r="O68" s="131"/>
      <c r="P68" s="262"/>
      <c r="Q68" s="131"/>
      <c r="R68" s="262"/>
      <c r="S68" s="131"/>
      <c r="T68" s="262"/>
      <c r="U68" s="131"/>
      <c r="V68" s="262"/>
      <c r="W68" s="131"/>
      <c r="X68" s="262"/>
      <c r="Y68" s="131"/>
      <c r="Z68" s="262"/>
      <c r="AA68" s="131"/>
      <c r="AB68" s="262"/>
      <c r="AC68" s="131">
        <v>9447</v>
      </c>
      <c r="AD68" s="262">
        <v>132</v>
      </c>
      <c r="AE68" s="131">
        <v>25046</v>
      </c>
      <c r="AF68" s="262">
        <v>271</v>
      </c>
      <c r="AG68" s="131">
        <v>39888</v>
      </c>
      <c r="AH68" s="262">
        <v>355</v>
      </c>
      <c r="AI68" s="131">
        <v>61471</v>
      </c>
      <c r="AJ68" s="262">
        <v>447</v>
      </c>
      <c r="AK68" s="131">
        <v>81921</v>
      </c>
      <c r="AL68" s="262">
        <v>588</v>
      </c>
      <c r="AM68" s="131">
        <v>104409</v>
      </c>
      <c r="AN68" s="262">
        <v>728</v>
      </c>
      <c r="AO68" s="131">
        <v>126652</v>
      </c>
      <c r="AP68" s="262">
        <v>793</v>
      </c>
      <c r="AQ68" s="131">
        <v>149659</v>
      </c>
      <c r="AR68" s="262">
        <v>874</v>
      </c>
      <c r="AS68" s="131">
        <v>166727</v>
      </c>
      <c r="AT68" s="262">
        <v>985</v>
      </c>
      <c r="AU68" s="131">
        <v>198108</v>
      </c>
      <c r="AV68" s="262">
        <v>1099</v>
      </c>
      <c r="AW68" s="131">
        <v>220898</v>
      </c>
      <c r="AX68" s="262">
        <v>1184</v>
      </c>
      <c r="AY68" s="131">
        <v>246103</v>
      </c>
      <c r="AZ68" s="262">
        <v>1272</v>
      </c>
      <c r="BA68" s="219">
        <v>270831</v>
      </c>
      <c r="BB68" s="345">
        <v>1395</v>
      </c>
      <c r="BC68" s="219">
        <v>294420</v>
      </c>
      <c r="BD68" s="345">
        <v>1517</v>
      </c>
      <c r="BE68" s="219">
        <v>319601</v>
      </c>
      <c r="BF68" s="345">
        <v>1616</v>
      </c>
      <c r="BG68" s="219">
        <v>346169</v>
      </c>
      <c r="BH68" s="345">
        <v>1770</v>
      </c>
      <c r="BI68" s="261"/>
    </row>
    <row r="69" spans="1:63" ht="17.25" customHeight="1" x14ac:dyDescent="0.2">
      <c r="A69" s="263">
        <v>66</v>
      </c>
      <c r="B69" s="264" t="s">
        <v>207</v>
      </c>
      <c r="C69" s="137"/>
      <c r="D69" s="138"/>
      <c r="E69" s="137"/>
      <c r="F69" s="138"/>
      <c r="G69" s="131"/>
      <c r="H69" s="262"/>
      <c r="I69" s="131"/>
      <c r="J69" s="262"/>
      <c r="K69" s="131"/>
      <c r="L69" s="262"/>
      <c r="M69" s="131"/>
      <c r="N69" s="262"/>
      <c r="O69" s="131"/>
      <c r="P69" s="262"/>
      <c r="Q69" s="131"/>
      <c r="R69" s="262"/>
      <c r="S69" s="131"/>
      <c r="T69" s="262"/>
      <c r="U69" s="131"/>
      <c r="V69" s="262"/>
      <c r="W69" s="131"/>
      <c r="X69" s="262"/>
      <c r="Y69" s="131"/>
      <c r="Z69" s="262"/>
      <c r="AA69" s="131"/>
      <c r="AB69" s="262"/>
      <c r="AC69" s="131">
        <v>31205</v>
      </c>
      <c r="AD69" s="262">
        <v>1428</v>
      </c>
      <c r="AE69" s="131">
        <v>64713</v>
      </c>
      <c r="AF69" s="262">
        <v>2669</v>
      </c>
      <c r="AG69" s="131">
        <v>94530</v>
      </c>
      <c r="AH69" s="262">
        <v>3753</v>
      </c>
      <c r="AI69" s="131">
        <v>133466</v>
      </c>
      <c r="AJ69" s="262">
        <v>5001</v>
      </c>
      <c r="AK69" s="131">
        <v>166218</v>
      </c>
      <c r="AL69" s="262">
        <v>6327</v>
      </c>
      <c r="AM69" s="131">
        <v>201210</v>
      </c>
      <c r="AN69" s="262">
        <v>8193</v>
      </c>
      <c r="AO69" s="131">
        <v>237710</v>
      </c>
      <c r="AP69" s="262">
        <v>10377</v>
      </c>
      <c r="AQ69" s="131">
        <v>274913</v>
      </c>
      <c r="AR69" s="262">
        <v>12409</v>
      </c>
      <c r="AS69" s="131">
        <v>298342</v>
      </c>
      <c r="AT69" s="262">
        <v>14863</v>
      </c>
      <c r="AU69" s="131">
        <v>342759</v>
      </c>
      <c r="AV69" s="262">
        <v>17266</v>
      </c>
      <c r="AW69" s="131">
        <v>377165</v>
      </c>
      <c r="AX69" s="262">
        <v>19359</v>
      </c>
      <c r="AY69" s="131">
        <v>415890</v>
      </c>
      <c r="AZ69" s="262">
        <v>21995</v>
      </c>
      <c r="BA69" s="219">
        <v>450165</v>
      </c>
      <c r="BB69" s="345">
        <v>24423</v>
      </c>
      <c r="BC69" s="219">
        <v>484934</v>
      </c>
      <c r="BD69" s="345">
        <v>26720</v>
      </c>
      <c r="BE69" s="219">
        <v>522634</v>
      </c>
      <c r="BF69" s="345">
        <v>29054</v>
      </c>
      <c r="BG69" s="219">
        <v>562128</v>
      </c>
      <c r="BH69" s="345">
        <v>34770</v>
      </c>
      <c r="BI69" s="261"/>
    </row>
    <row r="70" spans="1:63" ht="17.25" customHeight="1" x14ac:dyDescent="0.2">
      <c r="A70" s="263">
        <v>67</v>
      </c>
      <c r="B70" s="264" t="s">
        <v>208</v>
      </c>
      <c r="C70" s="137"/>
      <c r="D70" s="138"/>
      <c r="E70" s="137"/>
      <c r="F70" s="138"/>
      <c r="G70" s="131"/>
      <c r="H70" s="262"/>
      <c r="I70" s="131"/>
      <c r="J70" s="262"/>
      <c r="K70" s="131"/>
      <c r="L70" s="262"/>
      <c r="M70" s="131"/>
      <c r="N70" s="262"/>
      <c r="O70" s="131"/>
      <c r="P70" s="262"/>
      <c r="Q70" s="131"/>
      <c r="R70" s="262"/>
      <c r="S70" s="131"/>
      <c r="T70" s="262"/>
      <c r="U70" s="131"/>
      <c r="V70" s="262"/>
      <c r="W70" s="131"/>
      <c r="X70" s="262"/>
      <c r="Y70" s="131"/>
      <c r="Z70" s="262"/>
      <c r="AA70" s="131"/>
      <c r="AB70" s="262"/>
      <c r="AC70" s="131">
        <v>231</v>
      </c>
      <c r="AD70" s="262">
        <v>246</v>
      </c>
      <c r="AE70" s="131">
        <v>332</v>
      </c>
      <c r="AF70" s="262">
        <v>298</v>
      </c>
      <c r="AG70" s="131">
        <v>401</v>
      </c>
      <c r="AH70" s="262">
        <v>329</v>
      </c>
      <c r="AI70" s="131">
        <v>427</v>
      </c>
      <c r="AJ70" s="262">
        <v>380</v>
      </c>
      <c r="AK70" s="131">
        <v>484</v>
      </c>
      <c r="AL70" s="262">
        <v>426</v>
      </c>
      <c r="AM70" s="131">
        <v>520</v>
      </c>
      <c r="AN70" s="262">
        <v>461</v>
      </c>
      <c r="AO70" s="131">
        <v>566</v>
      </c>
      <c r="AP70" s="262">
        <v>500</v>
      </c>
      <c r="AQ70" s="131">
        <v>615</v>
      </c>
      <c r="AR70" s="262">
        <v>527</v>
      </c>
      <c r="AS70" s="131">
        <v>641</v>
      </c>
      <c r="AT70" s="262">
        <v>555</v>
      </c>
      <c r="AU70" s="131">
        <v>700</v>
      </c>
      <c r="AV70" s="262">
        <v>599</v>
      </c>
      <c r="AW70" s="131">
        <v>752</v>
      </c>
      <c r="AX70" s="262">
        <v>633</v>
      </c>
      <c r="AY70" s="131">
        <v>806</v>
      </c>
      <c r="AZ70" s="262">
        <v>669</v>
      </c>
      <c r="BA70" s="219">
        <v>863</v>
      </c>
      <c r="BB70" s="345">
        <v>721</v>
      </c>
      <c r="BC70" s="219">
        <v>912</v>
      </c>
      <c r="BD70" s="345">
        <v>770</v>
      </c>
      <c r="BE70" s="219">
        <v>951</v>
      </c>
      <c r="BF70" s="345">
        <v>812</v>
      </c>
      <c r="BG70" s="219">
        <v>996</v>
      </c>
      <c r="BH70" s="345">
        <v>874</v>
      </c>
      <c r="BI70" s="261"/>
    </row>
    <row r="71" spans="1:63" ht="17.25" customHeight="1" x14ac:dyDescent="0.2">
      <c r="A71" s="263">
        <v>68</v>
      </c>
      <c r="B71" s="264" t="s">
        <v>209</v>
      </c>
      <c r="C71" s="137"/>
      <c r="D71" s="138"/>
      <c r="E71" s="137"/>
      <c r="F71" s="138"/>
      <c r="G71" s="131"/>
      <c r="H71" s="262"/>
      <c r="I71" s="131"/>
      <c r="J71" s="262"/>
      <c r="K71" s="131"/>
      <c r="L71" s="262"/>
      <c r="M71" s="131"/>
      <c r="N71" s="262"/>
      <c r="O71" s="131"/>
      <c r="P71" s="262"/>
      <c r="Q71" s="131"/>
      <c r="R71" s="262"/>
      <c r="S71" s="131"/>
      <c r="T71" s="262"/>
      <c r="U71" s="131"/>
      <c r="V71" s="262"/>
      <c r="W71" s="131"/>
      <c r="X71" s="262"/>
      <c r="Y71" s="131"/>
      <c r="Z71" s="262"/>
      <c r="AA71" s="131"/>
      <c r="AB71" s="262"/>
      <c r="AC71" s="131">
        <v>99</v>
      </c>
      <c r="AD71" s="262">
        <v>63</v>
      </c>
      <c r="AE71" s="131">
        <v>170</v>
      </c>
      <c r="AF71" s="262">
        <v>101</v>
      </c>
      <c r="AG71" s="131">
        <v>303</v>
      </c>
      <c r="AH71" s="262">
        <v>125</v>
      </c>
      <c r="AI71" s="131">
        <v>393</v>
      </c>
      <c r="AJ71" s="262">
        <v>158</v>
      </c>
      <c r="AK71" s="131">
        <v>441</v>
      </c>
      <c r="AL71" s="262">
        <v>193</v>
      </c>
      <c r="AM71" s="131">
        <v>485</v>
      </c>
      <c r="AN71" s="262">
        <v>221</v>
      </c>
      <c r="AO71" s="131">
        <v>569</v>
      </c>
      <c r="AP71" s="262">
        <v>242</v>
      </c>
      <c r="AQ71" s="131">
        <v>648</v>
      </c>
      <c r="AR71" s="262">
        <v>263</v>
      </c>
      <c r="AS71" s="131">
        <v>708</v>
      </c>
      <c r="AT71" s="262">
        <v>294</v>
      </c>
      <c r="AU71" s="131">
        <v>853</v>
      </c>
      <c r="AV71" s="262">
        <v>309</v>
      </c>
      <c r="AW71" s="131">
        <v>965</v>
      </c>
      <c r="AX71" s="262">
        <v>336</v>
      </c>
      <c r="AY71" s="131">
        <v>1077</v>
      </c>
      <c r="AZ71" s="262">
        <v>373</v>
      </c>
      <c r="BA71" s="219">
        <v>1181</v>
      </c>
      <c r="BB71" s="345">
        <v>400</v>
      </c>
      <c r="BC71" s="219">
        <v>1288</v>
      </c>
      <c r="BD71" s="345">
        <v>434</v>
      </c>
      <c r="BE71" s="219">
        <v>1369</v>
      </c>
      <c r="BF71" s="345">
        <v>456</v>
      </c>
      <c r="BG71" s="219">
        <v>1463</v>
      </c>
      <c r="BH71" s="345">
        <v>500</v>
      </c>
      <c r="BI71" s="261"/>
    </row>
    <row r="72" spans="1:63" ht="17.25" customHeight="1" x14ac:dyDescent="0.2">
      <c r="A72" s="263">
        <v>69</v>
      </c>
      <c r="B72" s="264" t="s">
        <v>210</v>
      </c>
      <c r="C72" s="137"/>
      <c r="D72" s="138"/>
      <c r="E72" s="137"/>
      <c r="F72" s="138"/>
      <c r="G72" s="131"/>
      <c r="H72" s="262"/>
      <c r="I72" s="131"/>
      <c r="J72" s="262"/>
      <c r="K72" s="131"/>
      <c r="L72" s="262"/>
      <c r="M72" s="131"/>
      <c r="N72" s="262"/>
      <c r="O72" s="131"/>
      <c r="P72" s="262"/>
      <c r="Q72" s="131"/>
      <c r="R72" s="262"/>
      <c r="S72" s="131"/>
      <c r="T72" s="262"/>
      <c r="U72" s="131"/>
      <c r="V72" s="262"/>
      <c r="W72" s="131"/>
      <c r="X72" s="262"/>
      <c r="Y72" s="131"/>
      <c r="Z72" s="262"/>
      <c r="AA72" s="131"/>
      <c r="AB72" s="262"/>
      <c r="AC72" s="131">
        <v>200</v>
      </c>
      <c r="AD72" s="262">
        <v>85</v>
      </c>
      <c r="AE72" s="131">
        <v>314</v>
      </c>
      <c r="AF72" s="262">
        <v>120</v>
      </c>
      <c r="AG72" s="131">
        <v>446</v>
      </c>
      <c r="AH72" s="262">
        <v>137</v>
      </c>
      <c r="AI72" s="131">
        <v>598</v>
      </c>
      <c r="AJ72" s="262">
        <v>160</v>
      </c>
      <c r="AK72" s="131">
        <v>726</v>
      </c>
      <c r="AL72" s="262">
        <v>183</v>
      </c>
      <c r="AM72" s="131">
        <v>836</v>
      </c>
      <c r="AN72" s="262">
        <v>209</v>
      </c>
      <c r="AO72" s="131">
        <v>931</v>
      </c>
      <c r="AP72" s="262">
        <v>221</v>
      </c>
      <c r="AQ72" s="131">
        <v>1057</v>
      </c>
      <c r="AR72" s="262">
        <v>243</v>
      </c>
      <c r="AS72" s="131">
        <v>1135</v>
      </c>
      <c r="AT72" s="262">
        <v>259</v>
      </c>
      <c r="AU72" s="131">
        <v>1238</v>
      </c>
      <c r="AV72" s="262">
        <v>276</v>
      </c>
      <c r="AW72" s="131">
        <v>1329</v>
      </c>
      <c r="AX72" s="262">
        <v>293</v>
      </c>
      <c r="AY72" s="131">
        <v>1423</v>
      </c>
      <c r="AZ72" s="262">
        <v>307</v>
      </c>
      <c r="BA72" s="219">
        <v>1498</v>
      </c>
      <c r="BB72" s="345">
        <v>324</v>
      </c>
      <c r="BC72" s="219">
        <v>1571</v>
      </c>
      <c r="BD72" s="345">
        <v>341</v>
      </c>
      <c r="BE72" s="219">
        <v>1657</v>
      </c>
      <c r="BF72" s="345">
        <v>350</v>
      </c>
      <c r="BG72" s="219">
        <v>1715</v>
      </c>
      <c r="BH72" s="345">
        <v>381</v>
      </c>
      <c r="BI72" s="261"/>
    </row>
    <row r="73" spans="1:63" ht="17.25" customHeight="1" x14ac:dyDescent="0.2">
      <c r="A73" s="258">
        <v>70</v>
      </c>
      <c r="B73" s="264" t="s">
        <v>356</v>
      </c>
      <c r="C73" s="137"/>
      <c r="D73" s="138"/>
      <c r="E73" s="137"/>
      <c r="F73" s="138"/>
      <c r="G73" s="131"/>
      <c r="H73" s="262"/>
      <c r="I73" s="131"/>
      <c r="J73" s="262"/>
      <c r="K73" s="131"/>
      <c r="L73" s="262"/>
      <c r="M73" s="131"/>
      <c r="N73" s="262"/>
      <c r="O73" s="131"/>
      <c r="P73" s="262"/>
      <c r="Q73" s="131"/>
      <c r="R73" s="262"/>
      <c r="S73" s="131"/>
      <c r="T73" s="262"/>
      <c r="U73" s="131"/>
      <c r="V73" s="262"/>
      <c r="W73" s="131"/>
      <c r="X73" s="262"/>
      <c r="Y73" s="131"/>
      <c r="Z73" s="262"/>
      <c r="AA73" s="131"/>
      <c r="AB73" s="262"/>
      <c r="AC73" s="131"/>
      <c r="AD73" s="262"/>
      <c r="AE73" s="131"/>
      <c r="AF73" s="262"/>
      <c r="AG73" s="131"/>
      <c r="AH73" s="262"/>
      <c r="AI73" s="131"/>
      <c r="AJ73" s="262"/>
      <c r="AK73" s="131"/>
      <c r="AL73" s="262"/>
      <c r="AM73" s="131"/>
      <c r="AN73" s="262"/>
      <c r="AO73" s="131"/>
      <c r="AP73" s="262"/>
      <c r="AQ73" s="131"/>
      <c r="AR73" s="262"/>
      <c r="AS73" s="131"/>
      <c r="AT73" s="262"/>
      <c r="AU73" s="131"/>
      <c r="AV73" s="262"/>
      <c r="AW73" s="131"/>
      <c r="AX73" s="262"/>
      <c r="AY73" s="131"/>
      <c r="AZ73" s="262"/>
      <c r="BA73" s="219">
        <v>1546</v>
      </c>
      <c r="BB73" s="345">
        <v>181</v>
      </c>
      <c r="BC73" s="219">
        <v>2688</v>
      </c>
      <c r="BD73" s="345">
        <v>363</v>
      </c>
      <c r="BE73" s="219">
        <v>3591</v>
      </c>
      <c r="BF73" s="345">
        <v>530</v>
      </c>
      <c r="BG73" s="219">
        <v>4441</v>
      </c>
      <c r="BH73" s="345">
        <v>750</v>
      </c>
      <c r="BI73" s="261"/>
    </row>
    <row r="74" spans="1:63" ht="17.25" customHeight="1" x14ac:dyDescent="0.2">
      <c r="A74" s="258">
        <v>71</v>
      </c>
      <c r="B74" s="264" t="s">
        <v>357</v>
      </c>
      <c r="C74" s="137"/>
      <c r="D74" s="138"/>
      <c r="E74" s="137"/>
      <c r="F74" s="138"/>
      <c r="G74" s="131"/>
      <c r="H74" s="262"/>
      <c r="I74" s="131"/>
      <c r="J74" s="262"/>
      <c r="K74" s="131"/>
      <c r="L74" s="262"/>
      <c r="M74" s="131"/>
      <c r="N74" s="262"/>
      <c r="O74" s="131"/>
      <c r="P74" s="262"/>
      <c r="Q74" s="131"/>
      <c r="R74" s="262"/>
      <c r="S74" s="131"/>
      <c r="T74" s="262"/>
      <c r="U74" s="131"/>
      <c r="V74" s="262"/>
      <c r="W74" s="131"/>
      <c r="X74" s="262"/>
      <c r="Y74" s="131"/>
      <c r="Z74" s="262"/>
      <c r="AA74" s="131"/>
      <c r="AB74" s="262"/>
      <c r="AC74" s="131"/>
      <c r="AD74" s="262"/>
      <c r="AE74" s="131"/>
      <c r="AF74" s="262"/>
      <c r="AG74" s="131"/>
      <c r="AH74" s="262"/>
      <c r="AI74" s="131"/>
      <c r="AJ74" s="262"/>
      <c r="AK74" s="131"/>
      <c r="AL74" s="262"/>
      <c r="AM74" s="131"/>
      <c r="AN74" s="262"/>
      <c r="AO74" s="131"/>
      <c r="AP74" s="262"/>
      <c r="AQ74" s="131"/>
      <c r="AR74" s="262"/>
      <c r="AS74" s="131"/>
      <c r="AT74" s="262"/>
      <c r="AU74" s="131"/>
      <c r="AV74" s="262"/>
      <c r="AW74" s="131"/>
      <c r="AX74" s="262"/>
      <c r="AY74" s="131"/>
      <c r="AZ74" s="262"/>
      <c r="BA74" s="219">
        <v>421</v>
      </c>
      <c r="BB74" s="345">
        <v>52</v>
      </c>
      <c r="BC74" s="219">
        <v>798</v>
      </c>
      <c r="BD74" s="345">
        <v>88</v>
      </c>
      <c r="BE74" s="219">
        <v>1037</v>
      </c>
      <c r="BF74" s="345">
        <v>121</v>
      </c>
      <c r="BG74" s="219">
        <v>1294</v>
      </c>
      <c r="BH74" s="345">
        <v>158</v>
      </c>
      <c r="BI74" s="261"/>
    </row>
    <row r="75" spans="1:63" ht="17.25" customHeight="1" x14ac:dyDescent="0.2">
      <c r="A75" s="258">
        <v>72</v>
      </c>
      <c r="B75" s="264" t="s">
        <v>358</v>
      </c>
      <c r="C75" s="137"/>
      <c r="D75" s="138"/>
      <c r="E75" s="137"/>
      <c r="F75" s="138"/>
      <c r="G75" s="131"/>
      <c r="H75" s="262"/>
      <c r="I75" s="131"/>
      <c r="J75" s="262"/>
      <c r="K75" s="131"/>
      <c r="L75" s="262"/>
      <c r="M75" s="131"/>
      <c r="N75" s="262"/>
      <c r="O75" s="131"/>
      <c r="P75" s="262"/>
      <c r="Q75" s="131"/>
      <c r="R75" s="262"/>
      <c r="S75" s="131"/>
      <c r="T75" s="262"/>
      <c r="U75" s="131"/>
      <c r="V75" s="262"/>
      <c r="W75" s="131"/>
      <c r="X75" s="262"/>
      <c r="Y75" s="131"/>
      <c r="Z75" s="262"/>
      <c r="AA75" s="131"/>
      <c r="AB75" s="262"/>
      <c r="AC75" s="131"/>
      <c r="AD75" s="262"/>
      <c r="AE75" s="131"/>
      <c r="AF75" s="262"/>
      <c r="AG75" s="131"/>
      <c r="AH75" s="262"/>
      <c r="AI75" s="131"/>
      <c r="AJ75" s="262"/>
      <c r="AK75" s="131"/>
      <c r="AL75" s="262"/>
      <c r="AM75" s="131"/>
      <c r="AN75" s="262"/>
      <c r="AO75" s="131"/>
      <c r="AP75" s="262"/>
      <c r="AQ75" s="131"/>
      <c r="AR75" s="262"/>
      <c r="AS75" s="131"/>
      <c r="AT75" s="262"/>
      <c r="AU75" s="131"/>
      <c r="AV75" s="262"/>
      <c r="AW75" s="131"/>
      <c r="AX75" s="262"/>
      <c r="AY75" s="131"/>
      <c r="AZ75" s="262"/>
      <c r="BA75" s="219">
        <v>313</v>
      </c>
      <c r="BB75" s="345">
        <v>86</v>
      </c>
      <c r="BC75" s="219">
        <v>587</v>
      </c>
      <c r="BD75" s="345">
        <v>166</v>
      </c>
      <c r="BE75" s="219">
        <v>840</v>
      </c>
      <c r="BF75" s="345">
        <v>210</v>
      </c>
      <c r="BG75" s="219">
        <v>1057</v>
      </c>
      <c r="BH75" s="345">
        <v>245</v>
      </c>
      <c r="BI75" s="261"/>
    </row>
    <row r="76" spans="1:63" ht="17.25" customHeight="1" x14ac:dyDescent="0.2">
      <c r="A76" s="258">
        <v>73</v>
      </c>
      <c r="B76" s="264" t="s">
        <v>359</v>
      </c>
      <c r="C76" s="137"/>
      <c r="D76" s="138"/>
      <c r="E76" s="137"/>
      <c r="F76" s="138"/>
      <c r="G76" s="131"/>
      <c r="H76" s="262"/>
      <c r="I76" s="131"/>
      <c r="J76" s="262"/>
      <c r="K76" s="131"/>
      <c r="L76" s="262"/>
      <c r="M76" s="131"/>
      <c r="N76" s="262"/>
      <c r="O76" s="131"/>
      <c r="P76" s="262"/>
      <c r="Q76" s="131"/>
      <c r="R76" s="262"/>
      <c r="S76" s="131"/>
      <c r="T76" s="262"/>
      <c r="U76" s="131"/>
      <c r="V76" s="262"/>
      <c r="W76" s="131"/>
      <c r="X76" s="262"/>
      <c r="Y76" s="131"/>
      <c r="Z76" s="262"/>
      <c r="AA76" s="131"/>
      <c r="AB76" s="262"/>
      <c r="AC76" s="131"/>
      <c r="AD76" s="262"/>
      <c r="AE76" s="131"/>
      <c r="AF76" s="262"/>
      <c r="AG76" s="131"/>
      <c r="AH76" s="262"/>
      <c r="AI76" s="131"/>
      <c r="AJ76" s="262"/>
      <c r="AK76" s="131"/>
      <c r="AL76" s="262"/>
      <c r="AM76" s="131"/>
      <c r="AN76" s="262"/>
      <c r="AO76" s="131"/>
      <c r="AP76" s="262"/>
      <c r="AQ76" s="131"/>
      <c r="AR76" s="262"/>
      <c r="AS76" s="131"/>
      <c r="AT76" s="262"/>
      <c r="AU76" s="131"/>
      <c r="AV76" s="262"/>
      <c r="AW76" s="131"/>
      <c r="AX76" s="262"/>
      <c r="AY76" s="131"/>
      <c r="AZ76" s="262"/>
      <c r="BA76" s="219">
        <v>26</v>
      </c>
      <c r="BB76" s="345">
        <v>6</v>
      </c>
      <c r="BC76" s="219">
        <v>42</v>
      </c>
      <c r="BD76" s="345">
        <v>7</v>
      </c>
      <c r="BE76" s="219">
        <v>53</v>
      </c>
      <c r="BF76" s="345">
        <v>8</v>
      </c>
      <c r="BG76" s="219">
        <v>68</v>
      </c>
      <c r="BH76" s="345">
        <v>10</v>
      </c>
      <c r="BI76" s="261"/>
    </row>
    <row r="77" spans="1:63" ht="17.25" customHeight="1" x14ac:dyDescent="0.2">
      <c r="A77" s="258">
        <v>74</v>
      </c>
      <c r="B77" s="264" t="s">
        <v>360</v>
      </c>
      <c r="C77" s="137"/>
      <c r="D77" s="138"/>
      <c r="E77" s="137"/>
      <c r="F77" s="138"/>
      <c r="G77" s="131"/>
      <c r="H77" s="262"/>
      <c r="I77" s="131"/>
      <c r="J77" s="262"/>
      <c r="K77" s="131"/>
      <c r="L77" s="262"/>
      <c r="M77" s="131"/>
      <c r="N77" s="262"/>
      <c r="O77" s="131"/>
      <c r="P77" s="262"/>
      <c r="Q77" s="131"/>
      <c r="R77" s="262"/>
      <c r="S77" s="131"/>
      <c r="T77" s="262"/>
      <c r="U77" s="131"/>
      <c r="V77" s="262"/>
      <c r="W77" s="131"/>
      <c r="X77" s="262"/>
      <c r="Y77" s="131"/>
      <c r="Z77" s="262"/>
      <c r="AA77" s="131"/>
      <c r="AB77" s="262"/>
      <c r="AC77" s="131"/>
      <c r="AD77" s="262"/>
      <c r="AE77" s="131"/>
      <c r="AF77" s="262"/>
      <c r="AG77" s="131"/>
      <c r="AH77" s="262"/>
      <c r="AI77" s="131"/>
      <c r="AJ77" s="262"/>
      <c r="AK77" s="131"/>
      <c r="AL77" s="262"/>
      <c r="AM77" s="131"/>
      <c r="AN77" s="262"/>
      <c r="AO77" s="131"/>
      <c r="AP77" s="262"/>
      <c r="AQ77" s="131"/>
      <c r="AR77" s="262"/>
      <c r="AS77" s="131"/>
      <c r="AT77" s="262"/>
      <c r="AU77" s="131"/>
      <c r="AV77" s="262"/>
      <c r="AW77" s="131"/>
      <c r="AX77" s="262"/>
      <c r="AY77" s="131"/>
      <c r="AZ77" s="262"/>
      <c r="BA77" s="219">
        <v>500</v>
      </c>
      <c r="BB77" s="345">
        <v>41</v>
      </c>
      <c r="BC77" s="219">
        <v>802</v>
      </c>
      <c r="BD77" s="345">
        <v>75</v>
      </c>
      <c r="BE77" s="219">
        <v>1108</v>
      </c>
      <c r="BF77" s="345">
        <v>114</v>
      </c>
      <c r="BG77" s="219">
        <v>1419</v>
      </c>
      <c r="BH77" s="345">
        <v>159</v>
      </c>
      <c r="BI77" s="261"/>
    </row>
    <row r="78" spans="1:63" ht="17.25" customHeight="1" x14ac:dyDescent="0.2">
      <c r="A78" s="258">
        <v>75</v>
      </c>
      <c r="B78" s="264" t="s">
        <v>361</v>
      </c>
      <c r="C78" s="137"/>
      <c r="D78" s="138"/>
      <c r="E78" s="137"/>
      <c r="F78" s="138"/>
      <c r="G78" s="131"/>
      <c r="H78" s="262"/>
      <c r="I78" s="131"/>
      <c r="J78" s="262"/>
      <c r="K78" s="131"/>
      <c r="L78" s="262"/>
      <c r="M78" s="131"/>
      <c r="N78" s="262"/>
      <c r="O78" s="131"/>
      <c r="P78" s="262"/>
      <c r="Q78" s="131"/>
      <c r="R78" s="262"/>
      <c r="S78" s="131"/>
      <c r="T78" s="262"/>
      <c r="U78" s="131"/>
      <c r="V78" s="262"/>
      <c r="W78" s="131"/>
      <c r="X78" s="262"/>
      <c r="Y78" s="131"/>
      <c r="Z78" s="262"/>
      <c r="AA78" s="131"/>
      <c r="AB78" s="262"/>
      <c r="AC78" s="131"/>
      <c r="AD78" s="262"/>
      <c r="AE78" s="131"/>
      <c r="AF78" s="262"/>
      <c r="AG78" s="131"/>
      <c r="AH78" s="262"/>
      <c r="AI78" s="131"/>
      <c r="AJ78" s="262"/>
      <c r="AK78" s="131"/>
      <c r="AL78" s="262"/>
      <c r="AM78" s="131"/>
      <c r="AN78" s="262"/>
      <c r="AO78" s="131"/>
      <c r="AP78" s="262"/>
      <c r="AQ78" s="131"/>
      <c r="AR78" s="262"/>
      <c r="AS78" s="131"/>
      <c r="AT78" s="262"/>
      <c r="AU78" s="131"/>
      <c r="AV78" s="262"/>
      <c r="AW78" s="131"/>
      <c r="AX78" s="262"/>
      <c r="AY78" s="131"/>
      <c r="AZ78" s="262"/>
      <c r="BA78" s="219">
        <v>3778</v>
      </c>
      <c r="BB78" s="345">
        <v>3456</v>
      </c>
      <c r="BC78" s="219">
        <v>6526</v>
      </c>
      <c r="BD78" s="345">
        <v>4549</v>
      </c>
      <c r="BE78" s="219">
        <v>7699</v>
      </c>
      <c r="BF78" s="345">
        <v>5322</v>
      </c>
      <c r="BG78" s="219">
        <v>8735</v>
      </c>
      <c r="BH78" s="345">
        <v>7090</v>
      </c>
      <c r="BI78" s="261"/>
    </row>
    <row r="79" spans="1:63" ht="17.25" customHeight="1" x14ac:dyDescent="0.2">
      <c r="A79" s="258">
        <v>76</v>
      </c>
      <c r="B79" s="264" t="s">
        <v>362</v>
      </c>
      <c r="C79" s="137"/>
      <c r="D79" s="138"/>
      <c r="E79" s="137"/>
      <c r="F79" s="138"/>
      <c r="G79" s="131"/>
      <c r="H79" s="262"/>
      <c r="I79" s="131"/>
      <c r="J79" s="262"/>
      <c r="K79" s="131"/>
      <c r="L79" s="262"/>
      <c r="M79" s="131"/>
      <c r="N79" s="262"/>
      <c r="O79" s="131"/>
      <c r="P79" s="262"/>
      <c r="Q79" s="131"/>
      <c r="R79" s="262"/>
      <c r="S79" s="131"/>
      <c r="T79" s="262"/>
      <c r="U79" s="131"/>
      <c r="V79" s="262"/>
      <c r="W79" s="131"/>
      <c r="X79" s="262"/>
      <c r="Y79" s="131"/>
      <c r="Z79" s="262"/>
      <c r="AA79" s="131"/>
      <c r="AB79" s="262"/>
      <c r="AC79" s="131"/>
      <c r="AD79" s="262"/>
      <c r="AE79" s="131"/>
      <c r="AF79" s="262"/>
      <c r="AG79" s="131"/>
      <c r="AH79" s="262"/>
      <c r="AI79" s="131"/>
      <c r="AJ79" s="262"/>
      <c r="AK79" s="131"/>
      <c r="AL79" s="262"/>
      <c r="AM79" s="131"/>
      <c r="AN79" s="262"/>
      <c r="AO79" s="131"/>
      <c r="AP79" s="262"/>
      <c r="AQ79" s="131"/>
      <c r="AR79" s="262"/>
      <c r="AS79" s="131"/>
      <c r="AT79" s="262"/>
      <c r="AU79" s="131"/>
      <c r="AV79" s="262"/>
      <c r="AW79" s="131"/>
      <c r="AX79" s="262"/>
      <c r="AY79" s="131"/>
      <c r="AZ79" s="262"/>
      <c r="BA79" s="219">
        <v>40750</v>
      </c>
      <c r="BB79" s="345">
        <v>7157</v>
      </c>
      <c r="BC79" s="219">
        <v>81276</v>
      </c>
      <c r="BD79" s="345">
        <v>13051</v>
      </c>
      <c r="BE79" s="219">
        <v>117785</v>
      </c>
      <c r="BF79" s="345">
        <v>17018</v>
      </c>
      <c r="BG79" s="219">
        <v>147073</v>
      </c>
      <c r="BH79" s="345">
        <v>25142</v>
      </c>
      <c r="BI79" s="261"/>
    </row>
    <row r="80" spans="1:63" ht="17.25" customHeight="1" x14ac:dyDescent="0.2">
      <c r="A80" s="258">
        <v>77</v>
      </c>
      <c r="B80" s="264" t="s">
        <v>363</v>
      </c>
      <c r="C80" s="137"/>
      <c r="D80" s="138"/>
      <c r="E80" s="137"/>
      <c r="F80" s="138"/>
      <c r="G80" s="131"/>
      <c r="H80" s="262"/>
      <c r="I80" s="131"/>
      <c r="J80" s="262"/>
      <c r="K80" s="131"/>
      <c r="L80" s="262"/>
      <c r="M80" s="131"/>
      <c r="N80" s="262"/>
      <c r="O80" s="131"/>
      <c r="P80" s="262"/>
      <c r="Q80" s="131"/>
      <c r="R80" s="262"/>
      <c r="S80" s="131"/>
      <c r="T80" s="262"/>
      <c r="U80" s="131"/>
      <c r="V80" s="262"/>
      <c r="W80" s="131"/>
      <c r="X80" s="262"/>
      <c r="Y80" s="131"/>
      <c r="Z80" s="262"/>
      <c r="AA80" s="131"/>
      <c r="AB80" s="262"/>
      <c r="AC80" s="131"/>
      <c r="AD80" s="262"/>
      <c r="AE80" s="131"/>
      <c r="AF80" s="262"/>
      <c r="AG80" s="131"/>
      <c r="AH80" s="262"/>
      <c r="AI80" s="131"/>
      <c r="AJ80" s="262"/>
      <c r="AK80" s="131"/>
      <c r="AL80" s="262"/>
      <c r="AM80" s="131"/>
      <c r="AN80" s="262"/>
      <c r="AO80" s="131"/>
      <c r="AP80" s="262"/>
      <c r="AQ80" s="131"/>
      <c r="AR80" s="262"/>
      <c r="AS80" s="131"/>
      <c r="AT80" s="262"/>
      <c r="AU80" s="131"/>
      <c r="AV80" s="262"/>
      <c r="AW80" s="131"/>
      <c r="AX80" s="262"/>
      <c r="AY80" s="131"/>
      <c r="AZ80" s="262"/>
      <c r="BA80" s="219">
        <v>0</v>
      </c>
      <c r="BB80" s="345">
        <v>5</v>
      </c>
      <c r="BC80" s="219">
        <v>0</v>
      </c>
      <c r="BD80" s="345">
        <v>11</v>
      </c>
      <c r="BE80" s="219">
        <v>23</v>
      </c>
      <c r="BF80" s="345">
        <v>12</v>
      </c>
      <c r="BG80" s="219">
        <v>37</v>
      </c>
      <c r="BH80" s="345">
        <v>15</v>
      </c>
      <c r="BI80" s="261"/>
    </row>
    <row r="81" spans="1:62" ht="17.25" customHeight="1" x14ac:dyDescent="0.2">
      <c r="A81" s="258">
        <v>78</v>
      </c>
      <c r="B81" s="264" t="s">
        <v>364</v>
      </c>
      <c r="C81" s="137"/>
      <c r="D81" s="138"/>
      <c r="E81" s="137"/>
      <c r="F81" s="138"/>
      <c r="G81" s="131"/>
      <c r="H81" s="262"/>
      <c r="I81" s="131"/>
      <c r="J81" s="262"/>
      <c r="K81" s="131"/>
      <c r="L81" s="262"/>
      <c r="M81" s="131"/>
      <c r="N81" s="262"/>
      <c r="O81" s="131"/>
      <c r="P81" s="262"/>
      <c r="Q81" s="131"/>
      <c r="R81" s="262"/>
      <c r="S81" s="131"/>
      <c r="T81" s="262"/>
      <c r="U81" s="131"/>
      <c r="V81" s="262"/>
      <c r="W81" s="131"/>
      <c r="X81" s="262"/>
      <c r="Y81" s="131"/>
      <c r="Z81" s="262"/>
      <c r="AA81" s="131"/>
      <c r="AB81" s="262"/>
      <c r="AC81" s="131"/>
      <c r="AD81" s="262"/>
      <c r="AE81" s="131"/>
      <c r="AF81" s="262"/>
      <c r="AG81" s="131"/>
      <c r="AH81" s="262"/>
      <c r="AI81" s="131"/>
      <c r="AJ81" s="262"/>
      <c r="AK81" s="131"/>
      <c r="AL81" s="262"/>
      <c r="AM81" s="131"/>
      <c r="AN81" s="262"/>
      <c r="AO81" s="131"/>
      <c r="AP81" s="262"/>
      <c r="AQ81" s="131"/>
      <c r="AR81" s="262"/>
      <c r="AS81" s="131"/>
      <c r="AT81" s="262"/>
      <c r="AU81" s="131"/>
      <c r="AV81" s="262"/>
      <c r="AW81" s="131"/>
      <c r="AX81" s="262"/>
      <c r="AY81" s="131"/>
      <c r="AZ81" s="262"/>
      <c r="BA81" s="219">
        <v>1955</v>
      </c>
      <c r="BB81" s="345">
        <v>622</v>
      </c>
      <c r="BC81" s="219">
        <v>3365</v>
      </c>
      <c r="BD81" s="345">
        <v>929</v>
      </c>
      <c r="BE81" s="219">
        <v>4017</v>
      </c>
      <c r="BF81" s="345">
        <v>1113</v>
      </c>
      <c r="BG81" s="219">
        <v>4528</v>
      </c>
      <c r="BH81" s="345">
        <v>1382</v>
      </c>
      <c r="BI81" s="261"/>
    </row>
    <row r="82" spans="1:62" ht="17.25" customHeight="1" x14ac:dyDescent="0.2">
      <c r="A82" s="258">
        <v>79</v>
      </c>
      <c r="B82" s="264" t="s">
        <v>365</v>
      </c>
      <c r="C82" s="137"/>
      <c r="D82" s="138"/>
      <c r="E82" s="137"/>
      <c r="F82" s="138"/>
      <c r="G82" s="131"/>
      <c r="H82" s="262"/>
      <c r="I82" s="131"/>
      <c r="J82" s="262"/>
      <c r="K82" s="131"/>
      <c r="L82" s="262"/>
      <c r="M82" s="131"/>
      <c r="N82" s="262"/>
      <c r="O82" s="131"/>
      <c r="P82" s="262"/>
      <c r="Q82" s="131"/>
      <c r="R82" s="262"/>
      <c r="S82" s="131"/>
      <c r="T82" s="262"/>
      <c r="U82" s="131"/>
      <c r="V82" s="262"/>
      <c r="W82" s="131"/>
      <c r="X82" s="262"/>
      <c r="Y82" s="131"/>
      <c r="Z82" s="262"/>
      <c r="AA82" s="131"/>
      <c r="AB82" s="262"/>
      <c r="AC82" s="131"/>
      <c r="AD82" s="262"/>
      <c r="AE82" s="131"/>
      <c r="AF82" s="262"/>
      <c r="AG82" s="131"/>
      <c r="AH82" s="262"/>
      <c r="AI82" s="131"/>
      <c r="AJ82" s="262"/>
      <c r="AK82" s="131"/>
      <c r="AL82" s="262"/>
      <c r="AM82" s="131"/>
      <c r="AN82" s="262"/>
      <c r="AO82" s="131"/>
      <c r="AP82" s="262"/>
      <c r="AQ82" s="131"/>
      <c r="AR82" s="262"/>
      <c r="AS82" s="131"/>
      <c r="AT82" s="262"/>
      <c r="AU82" s="131"/>
      <c r="AV82" s="262"/>
      <c r="AW82" s="131"/>
      <c r="AX82" s="262"/>
      <c r="AY82" s="131"/>
      <c r="AZ82" s="262"/>
      <c r="BA82" s="219">
        <v>509</v>
      </c>
      <c r="BB82" s="345">
        <v>47</v>
      </c>
      <c r="BC82" s="219">
        <v>1082</v>
      </c>
      <c r="BD82" s="345">
        <v>71</v>
      </c>
      <c r="BE82" s="219">
        <v>1210</v>
      </c>
      <c r="BF82" s="345">
        <v>90</v>
      </c>
      <c r="BG82" s="219">
        <v>1424</v>
      </c>
      <c r="BH82" s="345">
        <v>108</v>
      </c>
      <c r="BI82" s="261"/>
    </row>
    <row r="83" spans="1:62" ht="17.25" customHeight="1" x14ac:dyDescent="0.2">
      <c r="A83" s="258">
        <v>80</v>
      </c>
      <c r="B83" s="264" t="s">
        <v>366</v>
      </c>
      <c r="C83" s="137"/>
      <c r="D83" s="138"/>
      <c r="E83" s="137"/>
      <c r="F83" s="138"/>
      <c r="G83" s="131"/>
      <c r="H83" s="262"/>
      <c r="I83" s="131"/>
      <c r="J83" s="262"/>
      <c r="K83" s="131"/>
      <c r="L83" s="262"/>
      <c r="M83" s="131"/>
      <c r="N83" s="262"/>
      <c r="O83" s="131"/>
      <c r="P83" s="262"/>
      <c r="Q83" s="131"/>
      <c r="R83" s="262"/>
      <c r="S83" s="131"/>
      <c r="T83" s="262"/>
      <c r="U83" s="131"/>
      <c r="V83" s="262"/>
      <c r="W83" s="131"/>
      <c r="X83" s="262"/>
      <c r="Y83" s="131"/>
      <c r="Z83" s="262"/>
      <c r="AA83" s="131"/>
      <c r="AB83" s="262"/>
      <c r="AC83" s="131"/>
      <c r="AD83" s="262"/>
      <c r="AE83" s="131"/>
      <c r="AF83" s="262"/>
      <c r="AG83" s="131"/>
      <c r="AH83" s="262"/>
      <c r="AI83" s="131"/>
      <c r="AJ83" s="262"/>
      <c r="AK83" s="131"/>
      <c r="AL83" s="262"/>
      <c r="AM83" s="131"/>
      <c r="AN83" s="262"/>
      <c r="AO83" s="131"/>
      <c r="AP83" s="262"/>
      <c r="AQ83" s="131"/>
      <c r="AR83" s="262"/>
      <c r="AS83" s="131"/>
      <c r="AT83" s="262"/>
      <c r="AU83" s="131"/>
      <c r="AV83" s="262"/>
      <c r="AW83" s="131"/>
      <c r="AX83" s="262"/>
      <c r="AY83" s="131"/>
      <c r="AZ83" s="262"/>
      <c r="BA83" s="131">
        <v>1731</v>
      </c>
      <c r="BB83" s="262">
        <v>652</v>
      </c>
      <c r="BC83" s="131">
        <v>4241</v>
      </c>
      <c r="BD83" s="262">
        <v>1423</v>
      </c>
      <c r="BE83" s="131">
        <v>7348</v>
      </c>
      <c r="BF83" s="262">
        <v>2184</v>
      </c>
      <c r="BG83" s="131">
        <v>11065</v>
      </c>
      <c r="BH83" s="262">
        <v>4038</v>
      </c>
      <c r="BI83" s="261"/>
    </row>
    <row r="84" spans="1:62" ht="17.25" customHeight="1" x14ac:dyDescent="0.2">
      <c r="A84" s="263">
        <v>0</v>
      </c>
      <c r="B84" s="264" t="s">
        <v>160</v>
      </c>
      <c r="C84" s="137"/>
      <c r="D84" s="138"/>
      <c r="E84" s="137"/>
      <c r="F84" s="138"/>
      <c r="G84" s="131"/>
      <c r="H84" s="262"/>
      <c r="I84" s="131"/>
      <c r="J84" s="262"/>
      <c r="K84" s="131"/>
      <c r="L84" s="262"/>
      <c r="M84" s="131"/>
      <c r="N84" s="262"/>
      <c r="O84" s="131"/>
      <c r="P84" s="262"/>
      <c r="Q84" s="131"/>
      <c r="R84" s="262"/>
      <c r="S84" s="131"/>
      <c r="T84" s="262"/>
      <c r="U84" s="131"/>
      <c r="V84" s="262"/>
      <c r="W84" s="131"/>
      <c r="X84" s="262"/>
      <c r="Y84" s="131"/>
      <c r="Z84" s="262"/>
      <c r="AA84" s="131"/>
      <c r="AB84" s="262"/>
      <c r="AC84" s="131"/>
      <c r="AD84" s="262">
        <v>10</v>
      </c>
      <c r="AE84" s="131"/>
      <c r="AF84" s="262">
        <v>10</v>
      </c>
      <c r="AG84" s="131"/>
      <c r="AH84" s="262">
        <v>10</v>
      </c>
      <c r="AI84" s="131"/>
      <c r="AJ84" s="262">
        <v>11</v>
      </c>
      <c r="AK84" s="131"/>
      <c r="AL84" s="262">
        <v>11</v>
      </c>
      <c r="AM84" s="131"/>
      <c r="AN84" s="262"/>
      <c r="AO84" s="131"/>
      <c r="AP84" s="262"/>
      <c r="AQ84" s="131"/>
      <c r="AR84" s="262">
        <v>12</v>
      </c>
      <c r="AS84" s="131"/>
      <c r="AT84" s="262"/>
      <c r="AU84" s="131"/>
      <c r="AV84" s="262"/>
      <c r="AW84" s="131"/>
      <c r="AX84" s="262"/>
      <c r="AY84" s="131"/>
      <c r="AZ84" s="262"/>
      <c r="BA84" s="131"/>
      <c r="BB84" s="262"/>
      <c r="BC84" s="131"/>
      <c r="BD84" s="262"/>
      <c r="BE84" s="131"/>
      <c r="BF84" s="262"/>
      <c r="BG84" s="131"/>
      <c r="BH84" s="262"/>
      <c r="BI84" s="261"/>
    </row>
    <row r="85" spans="1:62" ht="13.5" thickBot="1" x14ac:dyDescent="0.25">
      <c r="B85" s="265" t="s">
        <v>62</v>
      </c>
      <c r="C85" s="149">
        <f>SUM(C4:C84)</f>
        <v>1322618</v>
      </c>
      <c r="D85" s="150">
        <f t="shared" ref="D85:AF85" si="0">SUM(D4:D84)</f>
        <v>47555</v>
      </c>
      <c r="E85" s="149">
        <f t="shared" si="0"/>
        <v>1938014</v>
      </c>
      <c r="F85" s="150">
        <f t="shared" si="0"/>
        <v>83835</v>
      </c>
      <c r="G85" s="266">
        <f t="shared" si="0"/>
        <v>2660981</v>
      </c>
      <c r="H85" s="267">
        <f t="shared" si="0"/>
        <v>137341</v>
      </c>
      <c r="I85" s="266">
        <f t="shared" si="0"/>
        <v>3376439</v>
      </c>
      <c r="J85" s="267">
        <f t="shared" si="0"/>
        <v>180877</v>
      </c>
      <c r="K85" s="266">
        <f t="shared" si="0"/>
        <v>4352859</v>
      </c>
      <c r="L85" s="267">
        <f t="shared" si="0"/>
        <v>233047</v>
      </c>
      <c r="M85" s="266">
        <f t="shared" si="0"/>
        <v>5419604</v>
      </c>
      <c r="N85" s="267">
        <f t="shared" si="0"/>
        <v>278511</v>
      </c>
      <c r="O85" s="266">
        <f t="shared" si="0"/>
        <v>6565041</v>
      </c>
      <c r="P85" s="267">
        <f t="shared" si="0"/>
        <v>356997</v>
      </c>
      <c r="Q85" s="266">
        <f t="shared" si="0"/>
        <v>7020235</v>
      </c>
      <c r="R85" s="267">
        <f t="shared" si="0"/>
        <v>381991</v>
      </c>
      <c r="S85" s="266">
        <f t="shared" si="0"/>
        <v>7591042</v>
      </c>
      <c r="T85" s="267">
        <f t="shared" si="0"/>
        <v>410271</v>
      </c>
      <c r="U85" s="266">
        <f t="shared" si="0"/>
        <v>8108196</v>
      </c>
      <c r="V85" s="267">
        <f t="shared" si="0"/>
        <v>442068</v>
      </c>
      <c r="W85" s="266">
        <f t="shared" si="0"/>
        <v>8740355</v>
      </c>
      <c r="X85" s="267">
        <f t="shared" si="0"/>
        <v>467506</v>
      </c>
      <c r="Y85" s="266">
        <f t="shared" si="0"/>
        <v>9030790</v>
      </c>
      <c r="Z85" s="267">
        <f t="shared" si="0"/>
        <v>494507</v>
      </c>
      <c r="AA85" s="266">
        <f t="shared" si="0"/>
        <v>9530039</v>
      </c>
      <c r="AB85" s="267">
        <f t="shared" si="0"/>
        <v>523021</v>
      </c>
      <c r="AC85" s="266">
        <f t="shared" si="0"/>
        <v>10132809</v>
      </c>
      <c r="AD85" s="267">
        <f t="shared" si="0"/>
        <v>559508</v>
      </c>
      <c r="AE85" s="266">
        <f t="shared" si="0"/>
        <v>10714829</v>
      </c>
      <c r="AF85" s="267">
        <f t="shared" si="0"/>
        <v>592316</v>
      </c>
      <c r="AG85" s="266">
        <f t="shared" ref="AG85:AN85" si="1">SUM(AG4:AG84)</f>
        <v>11245566</v>
      </c>
      <c r="AH85" s="267">
        <f t="shared" si="1"/>
        <v>618527</v>
      </c>
      <c r="AI85" s="266">
        <f t="shared" si="1"/>
        <v>12050719</v>
      </c>
      <c r="AJ85" s="267">
        <f t="shared" si="1"/>
        <v>655858</v>
      </c>
      <c r="AK85" s="266">
        <f t="shared" si="1"/>
        <v>12739775</v>
      </c>
      <c r="AL85" s="267">
        <f t="shared" si="1"/>
        <v>688495</v>
      </c>
      <c r="AM85" s="266">
        <f t="shared" si="1"/>
        <v>13397743</v>
      </c>
      <c r="AN85" s="267">
        <f t="shared" si="1"/>
        <v>719268</v>
      </c>
      <c r="AO85" s="266">
        <f t="shared" ref="AO85:BF85" si="2">SUM(AO4:AO84)</f>
        <v>14042477</v>
      </c>
      <c r="AP85" s="267">
        <f t="shared" si="2"/>
        <v>749394</v>
      </c>
      <c r="AQ85" s="266">
        <f t="shared" si="2"/>
        <v>14795568</v>
      </c>
      <c r="AR85" s="267">
        <f t="shared" si="2"/>
        <v>782424</v>
      </c>
      <c r="AS85" s="266">
        <f t="shared" si="2"/>
        <v>15306839</v>
      </c>
      <c r="AT85" s="267">
        <f t="shared" si="2"/>
        <v>812700</v>
      </c>
      <c r="AU85" s="266">
        <f t="shared" si="2"/>
        <v>16175703</v>
      </c>
      <c r="AV85" s="267">
        <f t="shared" si="2"/>
        <v>841055</v>
      </c>
      <c r="AW85" s="266">
        <f t="shared" si="2"/>
        <v>16812121</v>
      </c>
      <c r="AX85" s="267">
        <f t="shared" si="2"/>
        <v>867355</v>
      </c>
      <c r="AY85" s="266">
        <f t="shared" si="2"/>
        <v>17605304</v>
      </c>
      <c r="AZ85" s="267">
        <f t="shared" si="2"/>
        <v>900799</v>
      </c>
      <c r="BA85" s="266">
        <f t="shared" si="2"/>
        <v>18406605</v>
      </c>
      <c r="BB85" s="267">
        <f t="shared" si="2"/>
        <v>949956</v>
      </c>
      <c r="BC85" s="266">
        <f t="shared" si="2"/>
        <v>19135122</v>
      </c>
      <c r="BD85" s="267">
        <f t="shared" si="2"/>
        <v>991263</v>
      </c>
      <c r="BE85" s="266">
        <f t="shared" si="2"/>
        <v>19867885</v>
      </c>
      <c r="BF85" s="267">
        <f t="shared" si="2"/>
        <v>1026061</v>
      </c>
      <c r="BG85" s="266">
        <f>SUM(BG4:BG84)</f>
        <v>20699251</v>
      </c>
      <c r="BH85" s="267">
        <f t="shared" ref="BH85" si="3">SUM(BH4:BH84)</f>
        <v>1102944</v>
      </c>
      <c r="BJ85" s="190"/>
    </row>
    <row r="86" spans="1:62" x14ac:dyDescent="0.2">
      <c r="B86" s="123" t="s">
        <v>56</v>
      </c>
      <c r="E86" s="190"/>
      <c r="F86" s="190"/>
      <c r="I86" s="190"/>
      <c r="J86" s="190"/>
      <c r="M86" s="190"/>
      <c r="N86" s="190"/>
      <c r="Q86" s="190"/>
      <c r="S86" s="190"/>
      <c r="T86" s="190"/>
      <c r="X86" s="268"/>
      <c r="Y86" s="268"/>
      <c r="Z86" s="268"/>
      <c r="AA86" s="268"/>
      <c r="AB86" s="268"/>
      <c r="AC86" s="268"/>
      <c r="AD86" s="268"/>
      <c r="AE86" s="268"/>
      <c r="AF86" s="268"/>
      <c r="AG86" s="268"/>
      <c r="AH86" s="268"/>
    </row>
    <row r="87" spans="1:62" x14ac:dyDescent="0.2">
      <c r="B87" s="120" t="s">
        <v>54</v>
      </c>
    </row>
    <row r="88" spans="1:62" x14ac:dyDescent="0.2">
      <c r="B88" s="120" t="s">
        <v>64</v>
      </c>
      <c r="AI88" s="268"/>
      <c r="AK88" s="268"/>
    </row>
    <row r="89" spans="1:62" x14ac:dyDescent="0.2">
      <c r="B89" s="123" t="s">
        <v>166</v>
      </c>
    </row>
    <row r="90" spans="1:62" ht="25.5" x14ac:dyDescent="0.2">
      <c r="B90" s="123" t="s">
        <v>377</v>
      </c>
    </row>
    <row r="91" spans="1:62" ht="51" x14ac:dyDescent="0.2">
      <c r="B91" s="324" t="s">
        <v>351</v>
      </c>
      <c r="C91" s="324"/>
      <c r="D91" s="324"/>
      <c r="E91" s="323"/>
    </row>
    <row r="92" spans="1:62" x14ac:dyDescent="0.2">
      <c r="B92" s="323" t="s">
        <v>355</v>
      </c>
      <c r="C92" s="323"/>
      <c r="D92" s="323"/>
      <c r="E92" s="323"/>
    </row>
  </sheetData>
  <mergeCells count="33">
    <mergeCell ref="A1:A3"/>
    <mergeCell ref="C1:D1"/>
    <mergeCell ref="G1:H1"/>
    <mergeCell ref="K1:L1"/>
    <mergeCell ref="E1:F1"/>
    <mergeCell ref="I1:J1"/>
    <mergeCell ref="B1:B3"/>
    <mergeCell ref="AI1:AJ1"/>
    <mergeCell ref="BG1:BH1"/>
    <mergeCell ref="BC1:BD1"/>
    <mergeCell ref="BA1:BB1"/>
    <mergeCell ref="AU1:AV1"/>
    <mergeCell ref="AS1:AT1"/>
    <mergeCell ref="AQ1:AR1"/>
    <mergeCell ref="AK1:AL1"/>
    <mergeCell ref="AM1:AN1"/>
    <mergeCell ref="AO1:AP1"/>
    <mergeCell ref="AW1:AX1"/>
    <mergeCell ref="AY1:AZ1"/>
    <mergeCell ref="BE1:BF1"/>
    <mergeCell ref="BJ67:BK67"/>
    <mergeCell ref="M1:N1"/>
    <mergeCell ref="BJ4:BK4"/>
    <mergeCell ref="AA1:AB1"/>
    <mergeCell ref="AC1:AD1"/>
    <mergeCell ref="O1:P1"/>
    <mergeCell ref="W1:X1"/>
    <mergeCell ref="Y1:Z1"/>
    <mergeCell ref="U1:V1"/>
    <mergeCell ref="S1:T1"/>
    <mergeCell ref="Q1:R1"/>
    <mergeCell ref="AE1:AF1"/>
    <mergeCell ref="AG1:AH1"/>
  </mergeCells>
  <phoneticPr fontId="2" type="noConversion"/>
  <hyperlinks>
    <hyperlink ref="BJ4" location="Indice!A1" display="Volver al Indice"/>
    <hyperlink ref="BJ4:BK4" location="Indice!B21" display="Volver al Indice"/>
    <hyperlink ref="BJ67" location="Indice!A1" display="Volver al Indice"/>
    <hyperlink ref="BJ67:BK67" location="Indice!B21" display="Volver al Indice"/>
  </hyperlinks>
  <pageMargins left="0.75" right="0.75" top="1" bottom="1" header="0" footer="0"/>
  <pageSetup scale="5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V78"/>
  <sheetViews>
    <sheetView showGridLines="0" zoomScale="80" workbookViewId="0">
      <selection activeCell="B1" sqref="B1:S1"/>
    </sheetView>
  </sheetViews>
  <sheetFormatPr baseColWidth="10" defaultColWidth="11.42578125" defaultRowHeight="12.75" x14ac:dyDescent="0.2"/>
  <cols>
    <col min="1" max="1" width="3" style="31" customWidth="1"/>
    <col min="2" max="2" width="82.140625" style="31" customWidth="1"/>
    <col min="3" max="3" width="7.42578125" style="278" customWidth="1"/>
    <col min="4" max="4" width="8.42578125" style="278" customWidth="1"/>
    <col min="5" max="5" width="8.5703125" style="278" customWidth="1"/>
    <col min="6" max="6" width="7.28515625" style="278" customWidth="1"/>
    <col min="7" max="7" width="8.42578125" style="278" customWidth="1"/>
    <col min="8" max="9" width="8.5703125" style="278" customWidth="1"/>
    <col min="10" max="10" width="8.42578125" style="278" customWidth="1"/>
    <col min="11" max="11" width="8.5703125" style="278" customWidth="1"/>
    <col min="12" max="12" width="8.42578125" style="278" customWidth="1"/>
    <col min="13" max="13" width="8.5703125" style="278" customWidth="1"/>
    <col min="14" max="15" width="7.42578125" style="278" customWidth="1"/>
    <col min="16" max="16" width="9.5703125" style="278" customWidth="1"/>
    <col min="17" max="18" width="7.42578125" style="278" customWidth="1"/>
    <col min="19" max="19" width="9.5703125" style="278" customWidth="1"/>
    <col min="20" max="16384" width="11.42578125" style="31"/>
  </cols>
  <sheetData>
    <row r="1" spans="1:22" x14ac:dyDescent="0.2">
      <c r="A1" s="269"/>
      <c r="B1" s="390" t="s">
        <v>333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</row>
    <row r="2" spans="1:22" ht="13.5" thickBot="1" x14ac:dyDescent="0.25">
      <c r="A2" s="269"/>
      <c r="B2" s="270"/>
      <c r="C2" s="271" t="s">
        <v>98</v>
      </c>
      <c r="D2" s="271">
        <v>1</v>
      </c>
      <c r="E2" s="271">
        <v>2</v>
      </c>
      <c r="F2" s="271">
        <v>3</v>
      </c>
      <c r="G2" s="271">
        <v>4</v>
      </c>
      <c r="H2" s="271">
        <v>5</v>
      </c>
      <c r="I2" s="271">
        <v>6</v>
      </c>
      <c r="J2" s="271">
        <v>7</v>
      </c>
      <c r="K2" s="271">
        <v>8</v>
      </c>
      <c r="L2" s="271">
        <v>9</v>
      </c>
      <c r="M2" s="271">
        <v>10</v>
      </c>
      <c r="N2" s="271">
        <v>11</v>
      </c>
      <c r="O2" s="271">
        <v>12</v>
      </c>
      <c r="P2" s="271">
        <v>13</v>
      </c>
      <c r="Q2" s="271">
        <v>14</v>
      </c>
      <c r="R2" s="271">
        <v>15</v>
      </c>
      <c r="S2" s="272" t="s">
        <v>99</v>
      </c>
    </row>
    <row r="3" spans="1:22" ht="13.5" thickBot="1" x14ac:dyDescent="0.25">
      <c r="A3" s="274">
        <v>1</v>
      </c>
      <c r="B3" s="275" t="s">
        <v>100</v>
      </c>
      <c r="C3" s="63">
        <v>10</v>
      </c>
      <c r="D3" s="63">
        <v>55</v>
      </c>
      <c r="E3" s="63">
        <v>148</v>
      </c>
      <c r="F3" s="63">
        <v>16</v>
      </c>
      <c r="G3" s="63">
        <v>39</v>
      </c>
      <c r="H3" s="63">
        <v>180</v>
      </c>
      <c r="I3" s="63">
        <v>134</v>
      </c>
      <c r="J3" s="63">
        <v>59</v>
      </c>
      <c r="K3" s="63">
        <v>153</v>
      </c>
      <c r="L3" s="63">
        <v>40</v>
      </c>
      <c r="M3" s="63">
        <v>78</v>
      </c>
      <c r="N3" s="63">
        <v>3</v>
      </c>
      <c r="O3" s="63">
        <v>39</v>
      </c>
      <c r="P3" s="63">
        <v>1263</v>
      </c>
      <c r="Q3" s="63">
        <v>13</v>
      </c>
      <c r="R3" s="63">
        <v>15</v>
      </c>
      <c r="S3" s="277">
        <f t="shared" ref="S3:S71" si="0">SUM(C3:R3)</f>
        <v>2245</v>
      </c>
      <c r="U3" s="356" t="s">
        <v>67</v>
      </c>
      <c r="V3" s="357"/>
    </row>
    <row r="4" spans="1:22" x14ac:dyDescent="0.2">
      <c r="A4" s="274">
        <v>2</v>
      </c>
      <c r="B4" s="275" t="s">
        <v>101</v>
      </c>
      <c r="C4" s="63">
        <v>13</v>
      </c>
      <c r="D4" s="63">
        <v>51</v>
      </c>
      <c r="E4" s="63">
        <v>130</v>
      </c>
      <c r="F4" s="63">
        <v>68</v>
      </c>
      <c r="G4" s="63">
        <v>43</v>
      </c>
      <c r="H4" s="63">
        <v>139</v>
      </c>
      <c r="I4" s="63">
        <v>97</v>
      </c>
      <c r="J4" s="63">
        <v>80</v>
      </c>
      <c r="K4" s="63">
        <v>111</v>
      </c>
      <c r="L4" s="63">
        <v>58</v>
      </c>
      <c r="M4" s="63">
        <v>98</v>
      </c>
      <c r="N4" s="63">
        <v>7</v>
      </c>
      <c r="O4" s="63">
        <v>26</v>
      </c>
      <c r="P4" s="63">
        <v>1608</v>
      </c>
      <c r="Q4" s="63">
        <v>7</v>
      </c>
      <c r="R4" s="63">
        <v>6</v>
      </c>
      <c r="S4" s="277">
        <f t="shared" si="0"/>
        <v>2542</v>
      </c>
    </row>
    <row r="5" spans="1:22" x14ac:dyDescent="0.2">
      <c r="A5" s="274">
        <v>3</v>
      </c>
      <c r="B5" s="275" t="s">
        <v>102</v>
      </c>
      <c r="C5" s="63">
        <v>58</v>
      </c>
      <c r="D5" s="63">
        <v>527</v>
      </c>
      <c r="E5" s="63">
        <v>330</v>
      </c>
      <c r="F5" s="63">
        <v>78</v>
      </c>
      <c r="G5" s="63">
        <v>122</v>
      </c>
      <c r="H5" s="63">
        <v>414</v>
      </c>
      <c r="I5" s="63">
        <v>192</v>
      </c>
      <c r="J5" s="63">
        <v>503</v>
      </c>
      <c r="K5" s="63">
        <v>1035</v>
      </c>
      <c r="L5" s="63">
        <v>828</v>
      </c>
      <c r="M5" s="63">
        <v>617</v>
      </c>
      <c r="N5" s="63">
        <v>28</v>
      </c>
      <c r="O5" s="63">
        <v>61</v>
      </c>
      <c r="P5" s="63">
        <v>4306</v>
      </c>
      <c r="Q5" s="63">
        <v>26</v>
      </c>
      <c r="R5" s="63">
        <v>45</v>
      </c>
      <c r="S5" s="277">
        <f t="shared" si="0"/>
        <v>9170</v>
      </c>
    </row>
    <row r="6" spans="1:22" x14ac:dyDescent="0.2">
      <c r="A6" s="274">
        <v>4</v>
      </c>
      <c r="B6" s="275" t="s">
        <v>103</v>
      </c>
      <c r="C6" s="63">
        <v>34</v>
      </c>
      <c r="D6" s="63">
        <v>80</v>
      </c>
      <c r="E6" s="63">
        <v>224</v>
      </c>
      <c r="F6" s="63">
        <v>39</v>
      </c>
      <c r="G6" s="63">
        <v>103</v>
      </c>
      <c r="H6" s="63">
        <v>480</v>
      </c>
      <c r="I6" s="63">
        <v>218</v>
      </c>
      <c r="J6" s="63">
        <v>109</v>
      </c>
      <c r="K6" s="63">
        <v>438</v>
      </c>
      <c r="L6" s="63">
        <v>133</v>
      </c>
      <c r="M6" s="63">
        <v>184</v>
      </c>
      <c r="N6" s="63">
        <v>8</v>
      </c>
      <c r="O6" s="63">
        <v>44</v>
      </c>
      <c r="P6" s="63">
        <v>2967</v>
      </c>
      <c r="Q6" s="63">
        <v>49</v>
      </c>
      <c r="R6" s="63">
        <v>29</v>
      </c>
      <c r="S6" s="277">
        <f t="shared" si="0"/>
        <v>5139</v>
      </c>
    </row>
    <row r="7" spans="1:22" x14ac:dyDescent="0.2">
      <c r="A7" s="274">
        <v>5</v>
      </c>
      <c r="B7" s="275" t="s">
        <v>104</v>
      </c>
      <c r="C7" s="63">
        <v>27</v>
      </c>
      <c r="D7" s="63">
        <v>156</v>
      </c>
      <c r="E7" s="63">
        <v>348</v>
      </c>
      <c r="F7" s="63">
        <v>52</v>
      </c>
      <c r="G7" s="63">
        <v>142</v>
      </c>
      <c r="H7" s="63">
        <v>688</v>
      </c>
      <c r="I7" s="63">
        <v>265</v>
      </c>
      <c r="J7" s="63">
        <v>123</v>
      </c>
      <c r="K7" s="63">
        <v>500</v>
      </c>
      <c r="L7" s="63">
        <v>233</v>
      </c>
      <c r="M7" s="63">
        <v>297</v>
      </c>
      <c r="N7" s="63">
        <v>16</v>
      </c>
      <c r="O7" s="63">
        <v>105</v>
      </c>
      <c r="P7" s="63">
        <v>3590</v>
      </c>
      <c r="Q7" s="63">
        <v>36</v>
      </c>
      <c r="R7" s="63">
        <v>44</v>
      </c>
      <c r="S7" s="277">
        <f t="shared" si="0"/>
        <v>6622</v>
      </c>
    </row>
    <row r="8" spans="1:22" x14ac:dyDescent="0.2">
      <c r="A8" s="274">
        <v>6</v>
      </c>
      <c r="B8" s="275" t="s">
        <v>105</v>
      </c>
      <c r="C8" s="63">
        <v>11</v>
      </c>
      <c r="D8" s="63">
        <v>142</v>
      </c>
      <c r="E8" s="63">
        <v>229</v>
      </c>
      <c r="F8" s="63">
        <v>78</v>
      </c>
      <c r="G8" s="63">
        <v>129</v>
      </c>
      <c r="H8" s="63">
        <v>383</v>
      </c>
      <c r="I8" s="63">
        <v>146</v>
      </c>
      <c r="J8" s="63">
        <v>148</v>
      </c>
      <c r="K8" s="63">
        <v>356</v>
      </c>
      <c r="L8" s="63">
        <v>139</v>
      </c>
      <c r="M8" s="63">
        <v>219</v>
      </c>
      <c r="N8" s="63">
        <v>21</v>
      </c>
      <c r="O8" s="63">
        <v>105</v>
      </c>
      <c r="P8" s="63">
        <v>3228</v>
      </c>
      <c r="Q8" s="63">
        <v>34</v>
      </c>
      <c r="R8" s="63">
        <v>19</v>
      </c>
      <c r="S8" s="277">
        <f t="shared" si="0"/>
        <v>5387</v>
      </c>
    </row>
    <row r="9" spans="1:22" x14ac:dyDescent="0.2">
      <c r="A9" s="274">
        <v>7</v>
      </c>
      <c r="B9" s="275" t="s">
        <v>106</v>
      </c>
      <c r="C9" s="63">
        <v>126</v>
      </c>
      <c r="D9" s="63">
        <v>1387</v>
      </c>
      <c r="E9" s="63">
        <v>2754</v>
      </c>
      <c r="F9" s="63">
        <v>909</v>
      </c>
      <c r="G9" s="63">
        <v>1502</v>
      </c>
      <c r="H9" s="63">
        <v>5110</v>
      </c>
      <c r="I9" s="63">
        <v>4009</v>
      </c>
      <c r="J9" s="63">
        <v>1919</v>
      </c>
      <c r="K9" s="63">
        <v>6252</v>
      </c>
      <c r="L9" s="63">
        <v>2605</v>
      </c>
      <c r="M9" s="63">
        <v>2687</v>
      </c>
      <c r="N9" s="63">
        <v>200</v>
      </c>
      <c r="O9" s="63">
        <v>920</v>
      </c>
      <c r="P9" s="63">
        <v>38291</v>
      </c>
      <c r="Q9" s="63">
        <v>497</v>
      </c>
      <c r="R9" s="63">
        <v>452</v>
      </c>
      <c r="S9" s="277">
        <f t="shared" si="0"/>
        <v>69620</v>
      </c>
    </row>
    <row r="10" spans="1:22" x14ac:dyDescent="0.2">
      <c r="A10" s="274">
        <v>8</v>
      </c>
      <c r="B10" s="275" t="s">
        <v>107</v>
      </c>
      <c r="C10" s="63">
        <v>60</v>
      </c>
      <c r="D10" s="63">
        <v>240</v>
      </c>
      <c r="E10" s="63">
        <v>393</v>
      </c>
      <c r="F10" s="63">
        <v>96</v>
      </c>
      <c r="G10" s="63">
        <v>190</v>
      </c>
      <c r="H10" s="63">
        <v>1115</v>
      </c>
      <c r="I10" s="63">
        <v>635</v>
      </c>
      <c r="J10" s="63">
        <v>297</v>
      </c>
      <c r="K10" s="63">
        <v>969</v>
      </c>
      <c r="L10" s="63">
        <v>698</v>
      </c>
      <c r="M10" s="63">
        <v>434</v>
      </c>
      <c r="N10" s="63">
        <v>29</v>
      </c>
      <c r="O10" s="63">
        <v>126</v>
      </c>
      <c r="P10" s="63">
        <v>9887</v>
      </c>
      <c r="Q10" s="63">
        <v>46</v>
      </c>
      <c r="R10" s="63">
        <v>58</v>
      </c>
      <c r="S10" s="277">
        <f t="shared" si="0"/>
        <v>15273</v>
      </c>
    </row>
    <row r="11" spans="1:22" x14ac:dyDescent="0.2">
      <c r="A11" s="274">
        <v>9</v>
      </c>
      <c r="B11" s="275" t="s">
        <v>108</v>
      </c>
      <c r="C11" s="63"/>
      <c r="D11" s="63">
        <v>6</v>
      </c>
      <c r="E11" s="63">
        <v>29</v>
      </c>
      <c r="F11" s="63">
        <v>2</v>
      </c>
      <c r="G11" s="63">
        <v>7</v>
      </c>
      <c r="H11" s="63">
        <v>14</v>
      </c>
      <c r="I11" s="63">
        <v>11</v>
      </c>
      <c r="J11" s="63">
        <v>8</v>
      </c>
      <c r="K11" s="63">
        <v>4</v>
      </c>
      <c r="L11" s="63">
        <v>3</v>
      </c>
      <c r="M11" s="63">
        <v>11</v>
      </c>
      <c r="N11" s="63"/>
      <c r="O11" s="63">
        <v>5</v>
      </c>
      <c r="P11" s="63">
        <v>125</v>
      </c>
      <c r="Q11" s="63">
        <v>2</v>
      </c>
      <c r="R11" s="63">
        <v>3</v>
      </c>
      <c r="S11" s="277">
        <f t="shared" si="0"/>
        <v>230</v>
      </c>
    </row>
    <row r="12" spans="1:22" x14ac:dyDescent="0.2">
      <c r="A12" s="274">
        <v>10</v>
      </c>
      <c r="B12" s="275" t="s">
        <v>109</v>
      </c>
      <c r="C12" s="63">
        <v>1</v>
      </c>
      <c r="D12" s="63">
        <v>23</v>
      </c>
      <c r="E12" s="63">
        <v>57</v>
      </c>
      <c r="F12" s="63">
        <v>10</v>
      </c>
      <c r="G12" s="63">
        <v>23</v>
      </c>
      <c r="H12" s="63">
        <v>113</v>
      </c>
      <c r="I12" s="63">
        <v>32</v>
      </c>
      <c r="J12" s="63">
        <v>31</v>
      </c>
      <c r="K12" s="63">
        <v>62</v>
      </c>
      <c r="L12" s="63">
        <v>18</v>
      </c>
      <c r="M12" s="63">
        <v>45</v>
      </c>
      <c r="N12" s="63">
        <v>1</v>
      </c>
      <c r="O12" s="63">
        <v>10</v>
      </c>
      <c r="P12" s="63">
        <v>669</v>
      </c>
      <c r="Q12" s="63">
        <v>9</v>
      </c>
      <c r="R12" s="63">
        <v>4</v>
      </c>
      <c r="S12" s="277">
        <f t="shared" si="0"/>
        <v>1108</v>
      </c>
    </row>
    <row r="13" spans="1:22" x14ac:dyDescent="0.2">
      <c r="A13" s="274">
        <v>11</v>
      </c>
      <c r="B13" s="275" t="s">
        <v>110</v>
      </c>
      <c r="C13" s="63">
        <v>45</v>
      </c>
      <c r="D13" s="63">
        <v>304</v>
      </c>
      <c r="E13" s="63">
        <v>697</v>
      </c>
      <c r="F13" s="63">
        <v>116</v>
      </c>
      <c r="G13" s="63">
        <v>405</v>
      </c>
      <c r="H13" s="63">
        <v>1522</v>
      </c>
      <c r="I13" s="63">
        <v>447</v>
      </c>
      <c r="J13" s="63">
        <v>284</v>
      </c>
      <c r="K13" s="63">
        <v>967</v>
      </c>
      <c r="L13" s="63">
        <v>483</v>
      </c>
      <c r="M13" s="63">
        <v>341</v>
      </c>
      <c r="N13" s="63">
        <v>17</v>
      </c>
      <c r="O13" s="63">
        <v>185</v>
      </c>
      <c r="P13" s="63">
        <v>7341</v>
      </c>
      <c r="Q13" s="63">
        <v>75</v>
      </c>
      <c r="R13" s="63">
        <v>92</v>
      </c>
      <c r="S13" s="277">
        <f t="shared" si="0"/>
        <v>13321</v>
      </c>
    </row>
    <row r="14" spans="1:22" x14ac:dyDescent="0.2">
      <c r="A14" s="274">
        <v>12</v>
      </c>
      <c r="B14" s="275" t="s">
        <v>111</v>
      </c>
      <c r="C14" s="63">
        <v>8</v>
      </c>
      <c r="D14" s="63">
        <v>12</v>
      </c>
      <c r="E14" s="63">
        <v>18</v>
      </c>
      <c r="F14" s="63">
        <v>6</v>
      </c>
      <c r="G14" s="63">
        <v>12</v>
      </c>
      <c r="H14" s="63">
        <v>131</v>
      </c>
      <c r="I14" s="63">
        <v>39</v>
      </c>
      <c r="J14" s="63">
        <v>31</v>
      </c>
      <c r="K14" s="63">
        <v>49</v>
      </c>
      <c r="L14" s="63">
        <v>38</v>
      </c>
      <c r="M14" s="63">
        <v>32</v>
      </c>
      <c r="N14" s="63">
        <v>2</v>
      </c>
      <c r="O14" s="63">
        <v>27</v>
      </c>
      <c r="P14" s="63">
        <v>698</v>
      </c>
      <c r="Q14" s="63">
        <v>2</v>
      </c>
      <c r="R14" s="63"/>
      <c r="S14" s="277">
        <f t="shared" si="0"/>
        <v>1105</v>
      </c>
    </row>
    <row r="15" spans="1:22" x14ac:dyDescent="0.2">
      <c r="A15" s="274">
        <v>13</v>
      </c>
      <c r="B15" s="275" t="s">
        <v>112</v>
      </c>
      <c r="C15" s="63"/>
      <c r="D15" s="63">
        <v>6</v>
      </c>
      <c r="E15" s="63">
        <v>23</v>
      </c>
      <c r="F15" s="63">
        <v>4</v>
      </c>
      <c r="G15" s="63">
        <v>4</v>
      </c>
      <c r="H15" s="63">
        <v>9</v>
      </c>
      <c r="I15" s="63">
        <v>17</v>
      </c>
      <c r="J15" s="63">
        <v>10</v>
      </c>
      <c r="K15" s="63">
        <v>14</v>
      </c>
      <c r="L15" s="63">
        <v>2</v>
      </c>
      <c r="M15" s="63">
        <v>13</v>
      </c>
      <c r="N15" s="63"/>
      <c r="O15" s="63">
        <v>2</v>
      </c>
      <c r="P15" s="63">
        <v>177</v>
      </c>
      <c r="Q15" s="63"/>
      <c r="R15" s="63">
        <v>1</v>
      </c>
      <c r="S15" s="277">
        <f t="shared" si="0"/>
        <v>282</v>
      </c>
    </row>
    <row r="16" spans="1:22" x14ac:dyDescent="0.2">
      <c r="A16" s="274">
        <v>14</v>
      </c>
      <c r="B16" s="275" t="s">
        <v>113</v>
      </c>
      <c r="C16" s="63">
        <v>6</v>
      </c>
      <c r="D16" s="63">
        <v>20</v>
      </c>
      <c r="E16" s="63">
        <v>50</v>
      </c>
      <c r="F16" s="63">
        <v>13</v>
      </c>
      <c r="G16" s="63">
        <v>18</v>
      </c>
      <c r="H16" s="63">
        <v>59</v>
      </c>
      <c r="I16" s="63">
        <v>24</v>
      </c>
      <c r="J16" s="63">
        <v>21</v>
      </c>
      <c r="K16" s="63">
        <v>54</v>
      </c>
      <c r="L16" s="63">
        <v>31</v>
      </c>
      <c r="M16" s="63">
        <v>29</v>
      </c>
      <c r="N16" s="63"/>
      <c r="O16" s="63">
        <v>12</v>
      </c>
      <c r="P16" s="63">
        <v>495</v>
      </c>
      <c r="Q16" s="63">
        <v>7</v>
      </c>
      <c r="R16" s="63">
        <v>6</v>
      </c>
      <c r="S16" s="277">
        <f t="shared" si="0"/>
        <v>845</v>
      </c>
    </row>
    <row r="17" spans="1:19" x14ac:dyDescent="0.2">
      <c r="A17" s="274">
        <v>15</v>
      </c>
      <c r="B17" s="275" t="s">
        <v>114</v>
      </c>
      <c r="C17" s="63">
        <v>7</v>
      </c>
      <c r="D17" s="63">
        <v>42</v>
      </c>
      <c r="E17" s="63">
        <v>56</v>
      </c>
      <c r="F17" s="63">
        <v>12</v>
      </c>
      <c r="G17" s="63">
        <v>24</v>
      </c>
      <c r="H17" s="63">
        <v>122</v>
      </c>
      <c r="I17" s="63">
        <v>49</v>
      </c>
      <c r="J17" s="63">
        <v>31</v>
      </c>
      <c r="K17" s="63">
        <v>90</v>
      </c>
      <c r="L17" s="63">
        <v>49</v>
      </c>
      <c r="M17" s="63">
        <v>58</v>
      </c>
      <c r="N17" s="63">
        <v>11</v>
      </c>
      <c r="O17" s="63">
        <v>9</v>
      </c>
      <c r="P17" s="63">
        <v>1095</v>
      </c>
      <c r="Q17" s="63">
        <v>10</v>
      </c>
      <c r="R17" s="63">
        <v>9</v>
      </c>
      <c r="S17" s="277">
        <f t="shared" si="0"/>
        <v>1674</v>
      </c>
    </row>
    <row r="18" spans="1:19" x14ac:dyDescent="0.2">
      <c r="A18" s="274">
        <v>16</v>
      </c>
      <c r="B18" s="275" t="s">
        <v>115</v>
      </c>
      <c r="C18" s="63">
        <v>11</v>
      </c>
      <c r="D18" s="63">
        <v>44</v>
      </c>
      <c r="E18" s="63">
        <v>95</v>
      </c>
      <c r="F18" s="63">
        <v>28</v>
      </c>
      <c r="G18" s="63">
        <v>37</v>
      </c>
      <c r="H18" s="63">
        <v>141</v>
      </c>
      <c r="I18" s="63">
        <v>67</v>
      </c>
      <c r="J18" s="63">
        <v>41</v>
      </c>
      <c r="K18" s="63">
        <v>152</v>
      </c>
      <c r="L18" s="63">
        <v>72</v>
      </c>
      <c r="M18" s="63">
        <v>96</v>
      </c>
      <c r="N18" s="63">
        <v>3</v>
      </c>
      <c r="O18" s="63">
        <v>12</v>
      </c>
      <c r="P18" s="63">
        <v>1034</v>
      </c>
      <c r="Q18" s="63">
        <v>11</v>
      </c>
      <c r="R18" s="63">
        <v>3</v>
      </c>
      <c r="S18" s="277">
        <f t="shared" si="0"/>
        <v>1847</v>
      </c>
    </row>
    <row r="19" spans="1:19" x14ac:dyDescent="0.2">
      <c r="A19" s="274">
        <v>17</v>
      </c>
      <c r="B19" s="275" t="s">
        <v>116</v>
      </c>
      <c r="C19" s="63">
        <v>9</v>
      </c>
      <c r="D19" s="63">
        <v>42</v>
      </c>
      <c r="E19" s="63">
        <v>68</v>
      </c>
      <c r="F19" s="63">
        <v>13</v>
      </c>
      <c r="G19" s="63">
        <v>46</v>
      </c>
      <c r="H19" s="63">
        <v>175</v>
      </c>
      <c r="I19" s="63">
        <v>60</v>
      </c>
      <c r="J19" s="63">
        <v>39</v>
      </c>
      <c r="K19" s="63">
        <v>162</v>
      </c>
      <c r="L19" s="63">
        <v>48</v>
      </c>
      <c r="M19" s="63">
        <v>73</v>
      </c>
      <c r="N19" s="63">
        <v>6</v>
      </c>
      <c r="O19" s="63">
        <v>21</v>
      </c>
      <c r="P19" s="63">
        <v>1122</v>
      </c>
      <c r="Q19" s="63">
        <v>13</v>
      </c>
      <c r="R19" s="63">
        <v>9</v>
      </c>
      <c r="S19" s="277">
        <f t="shared" si="0"/>
        <v>1906</v>
      </c>
    </row>
    <row r="20" spans="1:19" x14ac:dyDescent="0.2">
      <c r="A20" s="274">
        <v>18</v>
      </c>
      <c r="B20" s="275" t="s">
        <v>117</v>
      </c>
      <c r="C20" s="63">
        <v>33</v>
      </c>
      <c r="D20" s="63">
        <v>66</v>
      </c>
      <c r="E20" s="63">
        <v>144</v>
      </c>
      <c r="F20" s="63">
        <v>6</v>
      </c>
      <c r="G20" s="63">
        <v>38</v>
      </c>
      <c r="H20" s="63">
        <v>227</v>
      </c>
      <c r="I20" s="63">
        <v>104</v>
      </c>
      <c r="J20" s="63">
        <v>41</v>
      </c>
      <c r="K20" s="63">
        <v>97</v>
      </c>
      <c r="L20" s="63">
        <v>58</v>
      </c>
      <c r="M20" s="63">
        <v>86</v>
      </c>
      <c r="N20" s="63">
        <v>2</v>
      </c>
      <c r="O20" s="63">
        <v>21</v>
      </c>
      <c r="P20" s="63">
        <v>2982</v>
      </c>
      <c r="Q20" s="63">
        <v>8</v>
      </c>
      <c r="R20" s="63">
        <v>21</v>
      </c>
      <c r="S20" s="277">
        <f t="shared" si="0"/>
        <v>3934</v>
      </c>
    </row>
    <row r="21" spans="1:19" x14ac:dyDescent="0.2">
      <c r="A21" s="274">
        <v>19</v>
      </c>
      <c r="B21" s="275" t="s">
        <v>118</v>
      </c>
      <c r="C21" s="63">
        <v>216</v>
      </c>
      <c r="D21" s="63">
        <v>1329</v>
      </c>
      <c r="E21" s="63">
        <v>2650</v>
      </c>
      <c r="F21" s="63">
        <v>529</v>
      </c>
      <c r="G21" s="63">
        <v>518</v>
      </c>
      <c r="H21" s="63">
        <v>1815</v>
      </c>
      <c r="I21" s="63">
        <v>2572</v>
      </c>
      <c r="J21" s="63">
        <v>711</v>
      </c>
      <c r="K21" s="63">
        <v>2905</v>
      </c>
      <c r="L21" s="63">
        <v>1190</v>
      </c>
      <c r="M21" s="63">
        <v>2078</v>
      </c>
      <c r="N21" s="63">
        <v>72</v>
      </c>
      <c r="O21" s="63">
        <v>259</v>
      </c>
      <c r="P21" s="63">
        <v>56921</v>
      </c>
      <c r="Q21" s="63">
        <v>399</v>
      </c>
      <c r="R21" s="63">
        <v>275</v>
      </c>
      <c r="S21" s="277">
        <f t="shared" si="0"/>
        <v>74439</v>
      </c>
    </row>
    <row r="22" spans="1:19" x14ac:dyDescent="0.2">
      <c r="A22" s="274">
        <v>20</v>
      </c>
      <c r="B22" s="275" t="s">
        <v>119</v>
      </c>
      <c r="C22" s="63">
        <v>1</v>
      </c>
      <c r="D22" s="63">
        <v>4</v>
      </c>
      <c r="E22" s="63">
        <v>16</v>
      </c>
      <c r="F22" s="63">
        <v>4</v>
      </c>
      <c r="G22" s="63">
        <v>8</v>
      </c>
      <c r="H22" s="63">
        <v>50</v>
      </c>
      <c r="I22" s="63">
        <v>58</v>
      </c>
      <c r="J22" s="63">
        <v>8</v>
      </c>
      <c r="K22" s="63">
        <v>21</v>
      </c>
      <c r="L22" s="63">
        <v>9</v>
      </c>
      <c r="M22" s="63">
        <v>14</v>
      </c>
      <c r="N22" s="63"/>
      <c r="O22" s="63">
        <v>11</v>
      </c>
      <c r="P22" s="63">
        <v>416</v>
      </c>
      <c r="Q22" s="63">
        <v>2</v>
      </c>
      <c r="R22" s="63">
        <v>3</v>
      </c>
      <c r="S22" s="277">
        <f t="shared" si="0"/>
        <v>625</v>
      </c>
    </row>
    <row r="23" spans="1:19" x14ac:dyDescent="0.2">
      <c r="A23" s="274">
        <v>21</v>
      </c>
      <c r="B23" s="275" t="s">
        <v>120</v>
      </c>
      <c r="C23" s="63">
        <v>250</v>
      </c>
      <c r="D23" s="63">
        <v>2327</v>
      </c>
      <c r="E23" s="63">
        <v>4556</v>
      </c>
      <c r="F23" s="63">
        <v>1111</v>
      </c>
      <c r="G23" s="63">
        <v>2437</v>
      </c>
      <c r="H23" s="63">
        <v>11293</v>
      </c>
      <c r="I23" s="63">
        <v>6766</v>
      </c>
      <c r="J23" s="63">
        <v>3485</v>
      </c>
      <c r="K23" s="63">
        <v>11226</v>
      </c>
      <c r="L23" s="63">
        <v>5540</v>
      </c>
      <c r="M23" s="63">
        <v>6371</v>
      </c>
      <c r="N23" s="63">
        <v>386</v>
      </c>
      <c r="O23" s="63">
        <v>1674</v>
      </c>
      <c r="P23" s="63">
        <v>90562</v>
      </c>
      <c r="Q23" s="63">
        <v>1555</v>
      </c>
      <c r="R23" s="63">
        <v>952</v>
      </c>
      <c r="S23" s="277">
        <f t="shared" si="0"/>
        <v>150491</v>
      </c>
    </row>
    <row r="24" spans="1:19" x14ac:dyDescent="0.2">
      <c r="A24" s="274">
        <v>22</v>
      </c>
      <c r="B24" s="275" t="s">
        <v>121</v>
      </c>
      <c r="C24" s="63">
        <v>2</v>
      </c>
      <c r="D24" s="63">
        <v>40</v>
      </c>
      <c r="E24" s="63">
        <v>72</v>
      </c>
      <c r="F24" s="63">
        <v>31</v>
      </c>
      <c r="G24" s="63">
        <v>35</v>
      </c>
      <c r="H24" s="63">
        <v>95</v>
      </c>
      <c r="I24" s="63">
        <v>68</v>
      </c>
      <c r="J24" s="63">
        <v>31</v>
      </c>
      <c r="K24" s="63">
        <v>96</v>
      </c>
      <c r="L24" s="63">
        <v>41</v>
      </c>
      <c r="M24" s="63">
        <v>91</v>
      </c>
      <c r="N24" s="63">
        <v>7</v>
      </c>
      <c r="O24" s="63">
        <v>33</v>
      </c>
      <c r="P24" s="63">
        <v>839</v>
      </c>
      <c r="Q24" s="63">
        <v>7</v>
      </c>
      <c r="R24" s="63">
        <v>6</v>
      </c>
      <c r="S24" s="277">
        <f t="shared" si="0"/>
        <v>1494</v>
      </c>
    </row>
    <row r="25" spans="1:19" x14ac:dyDescent="0.2">
      <c r="A25" s="274">
        <v>23</v>
      </c>
      <c r="B25" s="275" t="s">
        <v>122</v>
      </c>
      <c r="C25" s="63">
        <v>347</v>
      </c>
      <c r="D25" s="63">
        <v>2455</v>
      </c>
      <c r="E25" s="63">
        <v>3646</v>
      </c>
      <c r="F25" s="63">
        <v>978</v>
      </c>
      <c r="G25" s="63">
        <v>1348</v>
      </c>
      <c r="H25" s="63">
        <v>5175</v>
      </c>
      <c r="I25" s="63">
        <v>3310</v>
      </c>
      <c r="J25" s="63">
        <v>1855</v>
      </c>
      <c r="K25" s="63">
        <v>7006</v>
      </c>
      <c r="L25" s="63">
        <v>3636</v>
      </c>
      <c r="M25" s="63">
        <v>4900</v>
      </c>
      <c r="N25" s="63">
        <v>298</v>
      </c>
      <c r="O25" s="63">
        <v>555</v>
      </c>
      <c r="P25" s="63">
        <v>46206</v>
      </c>
      <c r="Q25" s="63">
        <v>620</v>
      </c>
      <c r="R25" s="63">
        <v>489</v>
      </c>
      <c r="S25" s="277">
        <f t="shared" si="0"/>
        <v>82824</v>
      </c>
    </row>
    <row r="26" spans="1:19" x14ac:dyDescent="0.2">
      <c r="A26" s="274">
        <v>24</v>
      </c>
      <c r="B26" s="275" t="s">
        <v>123</v>
      </c>
      <c r="C26" s="63">
        <v>18</v>
      </c>
      <c r="D26" s="63">
        <v>35</v>
      </c>
      <c r="E26" s="63">
        <v>293</v>
      </c>
      <c r="F26" s="63">
        <v>11</v>
      </c>
      <c r="G26" s="63">
        <v>32</v>
      </c>
      <c r="H26" s="63">
        <v>195</v>
      </c>
      <c r="I26" s="63">
        <v>169</v>
      </c>
      <c r="J26" s="63">
        <v>86</v>
      </c>
      <c r="K26" s="63">
        <v>207</v>
      </c>
      <c r="L26" s="63">
        <v>90</v>
      </c>
      <c r="M26" s="63">
        <v>107</v>
      </c>
      <c r="N26" s="63">
        <v>7</v>
      </c>
      <c r="O26" s="63">
        <v>14</v>
      </c>
      <c r="P26" s="63">
        <v>2597</v>
      </c>
      <c r="Q26" s="63">
        <v>11</v>
      </c>
      <c r="R26" s="63">
        <v>29</v>
      </c>
      <c r="S26" s="277">
        <f t="shared" si="0"/>
        <v>3901</v>
      </c>
    </row>
    <row r="27" spans="1:19" ht="21" x14ac:dyDescent="0.2">
      <c r="A27" s="274">
        <v>25</v>
      </c>
      <c r="B27" s="275" t="s">
        <v>124</v>
      </c>
      <c r="C27" s="63">
        <v>13</v>
      </c>
      <c r="D27" s="63">
        <v>53</v>
      </c>
      <c r="E27" s="63">
        <v>110</v>
      </c>
      <c r="F27" s="63">
        <v>13</v>
      </c>
      <c r="G27" s="63">
        <v>50</v>
      </c>
      <c r="H27" s="63">
        <v>322</v>
      </c>
      <c r="I27" s="63">
        <v>92</v>
      </c>
      <c r="J27" s="63">
        <v>66</v>
      </c>
      <c r="K27" s="63">
        <v>185</v>
      </c>
      <c r="L27" s="63">
        <v>102</v>
      </c>
      <c r="M27" s="63">
        <v>114</v>
      </c>
      <c r="N27" s="63">
        <v>4</v>
      </c>
      <c r="O27" s="63">
        <v>41</v>
      </c>
      <c r="P27" s="63">
        <v>2396</v>
      </c>
      <c r="Q27" s="63">
        <v>18</v>
      </c>
      <c r="R27" s="63">
        <v>10</v>
      </c>
      <c r="S27" s="277">
        <f t="shared" si="0"/>
        <v>3589</v>
      </c>
    </row>
    <row r="28" spans="1:19" ht="21" x14ac:dyDescent="0.2">
      <c r="A28" s="274">
        <v>26</v>
      </c>
      <c r="B28" s="275" t="s">
        <v>125</v>
      </c>
      <c r="C28" s="63">
        <v>40</v>
      </c>
      <c r="D28" s="63">
        <v>364</v>
      </c>
      <c r="E28" s="63">
        <v>547</v>
      </c>
      <c r="F28" s="63">
        <v>90</v>
      </c>
      <c r="G28" s="63">
        <v>285</v>
      </c>
      <c r="H28" s="63">
        <v>840</v>
      </c>
      <c r="I28" s="63">
        <v>351</v>
      </c>
      <c r="J28" s="63">
        <v>238</v>
      </c>
      <c r="K28" s="63">
        <v>1238</v>
      </c>
      <c r="L28" s="63">
        <v>382</v>
      </c>
      <c r="M28" s="63">
        <v>618</v>
      </c>
      <c r="N28" s="63">
        <v>33</v>
      </c>
      <c r="O28" s="63">
        <v>123</v>
      </c>
      <c r="P28" s="63">
        <v>3843</v>
      </c>
      <c r="Q28" s="63">
        <v>106</v>
      </c>
      <c r="R28" s="63">
        <v>78</v>
      </c>
      <c r="S28" s="277">
        <f t="shared" si="0"/>
        <v>9176</v>
      </c>
    </row>
    <row r="29" spans="1:19" x14ac:dyDescent="0.2">
      <c r="A29" s="274">
        <v>27</v>
      </c>
      <c r="B29" s="275" t="s">
        <v>126</v>
      </c>
      <c r="C29" s="63">
        <v>1</v>
      </c>
      <c r="D29" s="63">
        <v>10</v>
      </c>
      <c r="E29" s="63">
        <v>43</v>
      </c>
      <c r="F29" s="63">
        <v>8</v>
      </c>
      <c r="G29" s="63">
        <v>21</v>
      </c>
      <c r="H29" s="63">
        <v>92</v>
      </c>
      <c r="I29" s="63">
        <v>31</v>
      </c>
      <c r="J29" s="63">
        <v>20</v>
      </c>
      <c r="K29" s="63">
        <v>80</v>
      </c>
      <c r="L29" s="63">
        <v>42</v>
      </c>
      <c r="M29" s="63">
        <v>38</v>
      </c>
      <c r="N29" s="63">
        <v>4</v>
      </c>
      <c r="O29" s="63">
        <v>18</v>
      </c>
      <c r="P29" s="63">
        <v>453</v>
      </c>
      <c r="Q29" s="63">
        <v>7</v>
      </c>
      <c r="R29" s="63">
        <v>4</v>
      </c>
      <c r="S29" s="277">
        <f t="shared" si="0"/>
        <v>872</v>
      </c>
    </row>
    <row r="30" spans="1:19" x14ac:dyDescent="0.2">
      <c r="A30" s="274">
        <v>28</v>
      </c>
      <c r="B30" s="275" t="s">
        <v>127</v>
      </c>
      <c r="C30" s="63">
        <v>8</v>
      </c>
      <c r="D30" s="63">
        <v>62</v>
      </c>
      <c r="E30" s="63">
        <v>91</v>
      </c>
      <c r="F30" s="63">
        <v>29</v>
      </c>
      <c r="G30" s="63">
        <v>60</v>
      </c>
      <c r="H30" s="63">
        <v>401</v>
      </c>
      <c r="I30" s="63">
        <v>215</v>
      </c>
      <c r="J30" s="63">
        <v>68</v>
      </c>
      <c r="K30" s="63">
        <v>313</v>
      </c>
      <c r="L30" s="63">
        <v>127</v>
      </c>
      <c r="M30" s="63">
        <v>137</v>
      </c>
      <c r="N30" s="63">
        <v>4</v>
      </c>
      <c r="O30" s="63">
        <v>49</v>
      </c>
      <c r="P30" s="63">
        <v>1822</v>
      </c>
      <c r="Q30" s="63">
        <v>27</v>
      </c>
      <c r="R30" s="63">
        <v>17</v>
      </c>
      <c r="S30" s="277">
        <f t="shared" si="0"/>
        <v>3430</v>
      </c>
    </row>
    <row r="31" spans="1:19" x14ac:dyDescent="0.2">
      <c r="A31" s="274">
        <v>29</v>
      </c>
      <c r="B31" s="275" t="s">
        <v>128</v>
      </c>
      <c r="C31" s="63">
        <v>32</v>
      </c>
      <c r="D31" s="63">
        <v>37</v>
      </c>
      <c r="E31" s="63">
        <v>103</v>
      </c>
      <c r="F31" s="63">
        <v>7</v>
      </c>
      <c r="G31" s="63">
        <v>121</v>
      </c>
      <c r="H31" s="63">
        <v>378</v>
      </c>
      <c r="I31" s="63">
        <v>457</v>
      </c>
      <c r="J31" s="63">
        <v>68</v>
      </c>
      <c r="K31" s="63">
        <v>232</v>
      </c>
      <c r="L31" s="63">
        <v>81</v>
      </c>
      <c r="M31" s="63">
        <v>56</v>
      </c>
      <c r="N31" s="63">
        <v>11</v>
      </c>
      <c r="O31" s="63">
        <v>39</v>
      </c>
      <c r="P31" s="63">
        <v>5256</v>
      </c>
      <c r="Q31" s="63">
        <v>4</v>
      </c>
      <c r="R31" s="63">
        <v>11</v>
      </c>
      <c r="S31" s="277">
        <f t="shared" si="0"/>
        <v>6893</v>
      </c>
    </row>
    <row r="32" spans="1:19" x14ac:dyDescent="0.2">
      <c r="A32" s="274">
        <v>30</v>
      </c>
      <c r="B32" s="275" t="s">
        <v>129</v>
      </c>
      <c r="C32" s="63">
        <v>11</v>
      </c>
      <c r="D32" s="63">
        <v>65</v>
      </c>
      <c r="E32" s="63">
        <v>109</v>
      </c>
      <c r="F32" s="63">
        <v>51</v>
      </c>
      <c r="G32" s="63">
        <v>61</v>
      </c>
      <c r="H32" s="63">
        <v>187</v>
      </c>
      <c r="I32" s="63">
        <v>86</v>
      </c>
      <c r="J32" s="63">
        <v>59</v>
      </c>
      <c r="K32" s="63">
        <v>314</v>
      </c>
      <c r="L32" s="63">
        <v>98</v>
      </c>
      <c r="M32" s="63">
        <v>107</v>
      </c>
      <c r="N32" s="63">
        <v>9</v>
      </c>
      <c r="O32" s="63">
        <v>44</v>
      </c>
      <c r="P32" s="63">
        <v>1872</v>
      </c>
      <c r="Q32" s="63">
        <v>10</v>
      </c>
      <c r="R32" s="63">
        <v>12</v>
      </c>
      <c r="S32" s="277">
        <f t="shared" si="0"/>
        <v>3095</v>
      </c>
    </row>
    <row r="33" spans="1:19" x14ac:dyDescent="0.2">
      <c r="A33" s="274">
        <v>31</v>
      </c>
      <c r="B33" s="275" t="s">
        <v>130</v>
      </c>
      <c r="C33" s="63">
        <v>9</v>
      </c>
      <c r="D33" s="63">
        <v>55</v>
      </c>
      <c r="E33" s="63">
        <v>156</v>
      </c>
      <c r="F33" s="63">
        <v>56</v>
      </c>
      <c r="G33" s="63">
        <v>118</v>
      </c>
      <c r="H33" s="63">
        <v>280</v>
      </c>
      <c r="I33" s="63">
        <v>95</v>
      </c>
      <c r="J33" s="63">
        <v>77</v>
      </c>
      <c r="K33" s="63">
        <v>318</v>
      </c>
      <c r="L33" s="63">
        <v>159</v>
      </c>
      <c r="M33" s="63">
        <v>93</v>
      </c>
      <c r="N33" s="63">
        <v>6</v>
      </c>
      <c r="O33" s="63">
        <v>49</v>
      </c>
      <c r="P33" s="63">
        <v>1693</v>
      </c>
      <c r="Q33" s="63">
        <v>18</v>
      </c>
      <c r="R33" s="63">
        <v>14</v>
      </c>
      <c r="S33" s="277">
        <f t="shared" si="0"/>
        <v>3196</v>
      </c>
    </row>
    <row r="34" spans="1:19" x14ac:dyDescent="0.2">
      <c r="A34" s="274">
        <v>32</v>
      </c>
      <c r="B34" s="275" t="s">
        <v>131</v>
      </c>
      <c r="C34" s="63">
        <v>1</v>
      </c>
      <c r="D34" s="63">
        <v>31</v>
      </c>
      <c r="E34" s="63">
        <v>50</v>
      </c>
      <c r="F34" s="63">
        <v>17</v>
      </c>
      <c r="G34" s="63">
        <v>29</v>
      </c>
      <c r="H34" s="63">
        <v>92</v>
      </c>
      <c r="I34" s="63">
        <v>53</v>
      </c>
      <c r="J34" s="63">
        <v>28</v>
      </c>
      <c r="K34" s="63">
        <v>82</v>
      </c>
      <c r="L34" s="63">
        <v>49</v>
      </c>
      <c r="M34" s="63">
        <v>26</v>
      </c>
      <c r="N34" s="63">
        <v>5</v>
      </c>
      <c r="O34" s="63">
        <v>13</v>
      </c>
      <c r="P34" s="63">
        <v>574</v>
      </c>
      <c r="Q34" s="63">
        <v>8</v>
      </c>
      <c r="R34" s="63">
        <v>12</v>
      </c>
      <c r="S34" s="277">
        <f t="shared" si="0"/>
        <v>1070</v>
      </c>
    </row>
    <row r="35" spans="1:19" x14ac:dyDescent="0.2">
      <c r="A35" s="274">
        <v>33</v>
      </c>
      <c r="B35" s="275" t="s">
        <v>132</v>
      </c>
      <c r="C35" s="63"/>
      <c r="D35" s="63">
        <v>2</v>
      </c>
      <c r="E35" s="63">
        <v>7</v>
      </c>
      <c r="F35" s="63">
        <v>1</v>
      </c>
      <c r="G35" s="63"/>
      <c r="H35" s="63">
        <v>12</v>
      </c>
      <c r="I35" s="63">
        <v>10</v>
      </c>
      <c r="J35" s="63">
        <v>1</v>
      </c>
      <c r="K35" s="63">
        <v>6</v>
      </c>
      <c r="L35" s="63">
        <v>10</v>
      </c>
      <c r="M35" s="63">
        <v>5</v>
      </c>
      <c r="N35" s="63">
        <v>1</v>
      </c>
      <c r="O35" s="63"/>
      <c r="P35" s="63">
        <v>154</v>
      </c>
      <c r="Q35" s="63">
        <v>1</v>
      </c>
      <c r="R35" s="63"/>
      <c r="S35" s="277">
        <f t="shared" si="0"/>
        <v>210</v>
      </c>
    </row>
    <row r="36" spans="1:19" x14ac:dyDescent="0.2">
      <c r="A36" s="274">
        <v>34</v>
      </c>
      <c r="B36" s="275" t="s">
        <v>133</v>
      </c>
      <c r="C36" s="63">
        <v>674</v>
      </c>
      <c r="D36" s="63">
        <v>4047</v>
      </c>
      <c r="E36" s="63">
        <v>4357</v>
      </c>
      <c r="F36" s="63">
        <v>743</v>
      </c>
      <c r="G36" s="63">
        <v>2415</v>
      </c>
      <c r="H36" s="63">
        <v>8221</v>
      </c>
      <c r="I36" s="63">
        <v>4745</v>
      </c>
      <c r="J36" s="63">
        <v>3986</v>
      </c>
      <c r="K36" s="63">
        <v>9234</v>
      </c>
      <c r="L36" s="63">
        <v>5722</v>
      </c>
      <c r="M36" s="63">
        <v>8194</v>
      </c>
      <c r="N36" s="63">
        <v>673</v>
      </c>
      <c r="O36" s="63">
        <v>1400</v>
      </c>
      <c r="P36" s="63">
        <v>81245</v>
      </c>
      <c r="Q36" s="63">
        <v>1495</v>
      </c>
      <c r="R36" s="63">
        <v>813</v>
      </c>
      <c r="S36" s="277">
        <f t="shared" si="0"/>
        <v>137964</v>
      </c>
    </row>
    <row r="37" spans="1:19" ht="21" x14ac:dyDescent="0.2">
      <c r="A37" s="274">
        <v>35</v>
      </c>
      <c r="B37" s="275" t="s">
        <v>134</v>
      </c>
      <c r="C37" s="63">
        <v>2</v>
      </c>
      <c r="D37" s="63">
        <v>73</v>
      </c>
      <c r="E37" s="63">
        <v>196</v>
      </c>
      <c r="F37" s="63">
        <v>11</v>
      </c>
      <c r="G37" s="63">
        <v>53</v>
      </c>
      <c r="H37" s="63">
        <v>184</v>
      </c>
      <c r="I37" s="63">
        <v>59</v>
      </c>
      <c r="J37" s="63">
        <v>17</v>
      </c>
      <c r="K37" s="63">
        <v>146</v>
      </c>
      <c r="L37" s="63">
        <v>68</v>
      </c>
      <c r="M37" s="63">
        <v>40</v>
      </c>
      <c r="N37" s="63">
        <v>7</v>
      </c>
      <c r="O37" s="63">
        <v>42</v>
      </c>
      <c r="P37" s="63">
        <v>832</v>
      </c>
      <c r="Q37" s="63">
        <v>6</v>
      </c>
      <c r="R37" s="63">
        <v>25</v>
      </c>
      <c r="S37" s="277">
        <f t="shared" si="0"/>
        <v>1761</v>
      </c>
    </row>
    <row r="38" spans="1:19" x14ac:dyDescent="0.2">
      <c r="A38" s="274">
        <v>36</v>
      </c>
      <c r="B38" s="275" t="s">
        <v>135</v>
      </c>
      <c r="C38" s="63">
        <v>3</v>
      </c>
      <c r="D38" s="63">
        <v>17</v>
      </c>
      <c r="E38" s="63">
        <v>36</v>
      </c>
      <c r="F38" s="63">
        <v>4</v>
      </c>
      <c r="G38" s="63">
        <v>17</v>
      </c>
      <c r="H38" s="63">
        <v>121</v>
      </c>
      <c r="I38" s="63">
        <v>116</v>
      </c>
      <c r="J38" s="63">
        <v>13</v>
      </c>
      <c r="K38" s="63">
        <v>51</v>
      </c>
      <c r="L38" s="63">
        <v>19</v>
      </c>
      <c r="M38" s="63">
        <v>22</v>
      </c>
      <c r="N38" s="63">
        <v>2</v>
      </c>
      <c r="O38" s="63">
        <v>11</v>
      </c>
      <c r="P38" s="63">
        <v>444</v>
      </c>
      <c r="Q38" s="63">
        <v>7</v>
      </c>
      <c r="R38" s="63">
        <v>10</v>
      </c>
      <c r="S38" s="277">
        <f t="shared" si="0"/>
        <v>893</v>
      </c>
    </row>
    <row r="39" spans="1:19" x14ac:dyDescent="0.2">
      <c r="A39" s="274">
        <v>37</v>
      </c>
      <c r="B39" s="275" t="s">
        <v>136</v>
      </c>
      <c r="C39" s="63">
        <v>23</v>
      </c>
      <c r="D39" s="63">
        <v>74</v>
      </c>
      <c r="E39" s="63">
        <v>229</v>
      </c>
      <c r="F39" s="63">
        <v>30</v>
      </c>
      <c r="G39" s="63">
        <v>57</v>
      </c>
      <c r="H39" s="63">
        <v>474</v>
      </c>
      <c r="I39" s="63">
        <v>139</v>
      </c>
      <c r="J39" s="63">
        <v>91</v>
      </c>
      <c r="K39" s="63">
        <v>471</v>
      </c>
      <c r="L39" s="63">
        <v>165</v>
      </c>
      <c r="M39" s="63">
        <v>182</v>
      </c>
      <c r="N39" s="63">
        <v>12</v>
      </c>
      <c r="O39" s="63">
        <v>73</v>
      </c>
      <c r="P39" s="63">
        <v>2523</v>
      </c>
      <c r="Q39" s="63">
        <v>47</v>
      </c>
      <c r="R39" s="63">
        <v>32</v>
      </c>
      <c r="S39" s="277">
        <f t="shared" si="0"/>
        <v>4622</v>
      </c>
    </row>
    <row r="40" spans="1:19" x14ac:dyDescent="0.2">
      <c r="A40" s="274">
        <v>38</v>
      </c>
      <c r="B40" s="275" t="s">
        <v>137</v>
      </c>
      <c r="C40" s="63">
        <v>25</v>
      </c>
      <c r="D40" s="63">
        <v>36</v>
      </c>
      <c r="E40" s="63">
        <v>101</v>
      </c>
      <c r="F40" s="63">
        <v>27</v>
      </c>
      <c r="G40" s="63">
        <v>50</v>
      </c>
      <c r="H40" s="63">
        <v>460</v>
      </c>
      <c r="I40" s="63">
        <v>280</v>
      </c>
      <c r="J40" s="63">
        <v>97</v>
      </c>
      <c r="K40" s="63">
        <v>350</v>
      </c>
      <c r="L40" s="63">
        <v>143</v>
      </c>
      <c r="M40" s="63">
        <v>170</v>
      </c>
      <c r="N40" s="63">
        <v>4</v>
      </c>
      <c r="O40" s="63">
        <v>80</v>
      </c>
      <c r="P40" s="63">
        <v>3134</v>
      </c>
      <c r="Q40" s="63">
        <v>27</v>
      </c>
      <c r="R40" s="63">
        <v>19</v>
      </c>
      <c r="S40" s="277">
        <f t="shared" si="0"/>
        <v>5003</v>
      </c>
    </row>
    <row r="41" spans="1:19" x14ac:dyDescent="0.2">
      <c r="A41" s="274">
        <v>39</v>
      </c>
      <c r="B41" s="275" t="s">
        <v>138</v>
      </c>
      <c r="C41" s="63">
        <v>96</v>
      </c>
      <c r="D41" s="63">
        <v>510</v>
      </c>
      <c r="E41" s="63">
        <v>380</v>
      </c>
      <c r="F41" s="63">
        <v>143</v>
      </c>
      <c r="G41" s="63">
        <v>767</v>
      </c>
      <c r="H41" s="63">
        <v>1592</v>
      </c>
      <c r="I41" s="63">
        <v>1131</v>
      </c>
      <c r="J41" s="63">
        <v>486</v>
      </c>
      <c r="K41" s="63">
        <v>3145</v>
      </c>
      <c r="L41" s="63">
        <v>419</v>
      </c>
      <c r="M41" s="63">
        <v>2008</v>
      </c>
      <c r="N41" s="63">
        <v>172</v>
      </c>
      <c r="O41" s="63">
        <v>100</v>
      </c>
      <c r="P41" s="63">
        <v>12284</v>
      </c>
      <c r="Q41" s="63">
        <v>460</v>
      </c>
      <c r="R41" s="63">
        <v>42</v>
      </c>
      <c r="S41" s="277">
        <f t="shared" si="0"/>
        <v>23735</v>
      </c>
    </row>
    <row r="42" spans="1:19" x14ac:dyDescent="0.2">
      <c r="A42" s="274">
        <v>40</v>
      </c>
      <c r="B42" s="275" t="s">
        <v>139</v>
      </c>
      <c r="C42" s="63">
        <v>7</v>
      </c>
      <c r="D42" s="63">
        <v>38</v>
      </c>
      <c r="E42" s="63">
        <v>234</v>
      </c>
      <c r="F42" s="63">
        <v>14</v>
      </c>
      <c r="G42" s="63">
        <v>33</v>
      </c>
      <c r="H42" s="63">
        <v>182</v>
      </c>
      <c r="I42" s="63">
        <v>55</v>
      </c>
      <c r="J42" s="63">
        <v>51</v>
      </c>
      <c r="K42" s="63">
        <v>201</v>
      </c>
      <c r="L42" s="63">
        <v>42</v>
      </c>
      <c r="M42" s="63">
        <v>43</v>
      </c>
      <c r="N42" s="63">
        <v>11</v>
      </c>
      <c r="O42" s="63">
        <v>9</v>
      </c>
      <c r="P42" s="63">
        <v>692</v>
      </c>
      <c r="Q42" s="63">
        <v>10</v>
      </c>
      <c r="R42" s="63">
        <v>6</v>
      </c>
      <c r="S42" s="277">
        <f t="shared" si="0"/>
        <v>1628</v>
      </c>
    </row>
    <row r="43" spans="1:19" ht="21" x14ac:dyDescent="0.2">
      <c r="A43" s="274">
        <v>41</v>
      </c>
      <c r="B43" s="275" t="s">
        <v>140</v>
      </c>
      <c r="C43" s="63">
        <v>18</v>
      </c>
      <c r="D43" s="63">
        <v>95</v>
      </c>
      <c r="E43" s="63">
        <v>148</v>
      </c>
      <c r="F43" s="63">
        <v>32</v>
      </c>
      <c r="G43" s="63">
        <v>89</v>
      </c>
      <c r="H43" s="63">
        <v>516</v>
      </c>
      <c r="I43" s="63">
        <v>907</v>
      </c>
      <c r="J43" s="63">
        <v>197</v>
      </c>
      <c r="K43" s="63">
        <v>476</v>
      </c>
      <c r="L43" s="63">
        <v>255</v>
      </c>
      <c r="M43" s="63">
        <v>195</v>
      </c>
      <c r="N43" s="63">
        <v>12</v>
      </c>
      <c r="O43" s="63">
        <v>42</v>
      </c>
      <c r="P43" s="63">
        <v>4620</v>
      </c>
      <c r="Q43" s="63">
        <v>113</v>
      </c>
      <c r="R43" s="63">
        <v>28</v>
      </c>
      <c r="S43" s="277">
        <f t="shared" si="0"/>
        <v>7743</v>
      </c>
    </row>
    <row r="44" spans="1:19" x14ac:dyDescent="0.2">
      <c r="A44" s="274">
        <v>42</v>
      </c>
      <c r="B44" s="275" t="s">
        <v>141</v>
      </c>
      <c r="C44" s="63">
        <v>1</v>
      </c>
      <c r="D44" s="63">
        <v>11</v>
      </c>
      <c r="E44" s="63">
        <v>23</v>
      </c>
      <c r="F44" s="63">
        <v>4</v>
      </c>
      <c r="G44" s="63">
        <v>14</v>
      </c>
      <c r="H44" s="63">
        <v>34</v>
      </c>
      <c r="I44" s="63">
        <v>17</v>
      </c>
      <c r="J44" s="63">
        <v>4</v>
      </c>
      <c r="K44" s="63">
        <v>46</v>
      </c>
      <c r="L44" s="63">
        <v>20</v>
      </c>
      <c r="M44" s="63">
        <v>13</v>
      </c>
      <c r="N44" s="63">
        <v>1</v>
      </c>
      <c r="O44" s="63">
        <v>11</v>
      </c>
      <c r="P44" s="63">
        <v>239</v>
      </c>
      <c r="Q44" s="63">
        <v>5</v>
      </c>
      <c r="R44" s="63">
        <v>2</v>
      </c>
      <c r="S44" s="277">
        <f t="shared" si="0"/>
        <v>445</v>
      </c>
    </row>
    <row r="45" spans="1:19" ht="21" x14ac:dyDescent="0.2">
      <c r="A45" s="274">
        <v>43</v>
      </c>
      <c r="B45" s="275" t="s">
        <v>142</v>
      </c>
      <c r="C45" s="63">
        <v>5</v>
      </c>
      <c r="D45" s="63">
        <v>31</v>
      </c>
      <c r="E45" s="63">
        <v>53</v>
      </c>
      <c r="F45" s="63">
        <v>7</v>
      </c>
      <c r="G45" s="63">
        <v>16</v>
      </c>
      <c r="H45" s="63">
        <v>54</v>
      </c>
      <c r="I45" s="63">
        <v>16</v>
      </c>
      <c r="J45" s="63">
        <v>24</v>
      </c>
      <c r="K45" s="63">
        <v>75</v>
      </c>
      <c r="L45" s="63">
        <v>40</v>
      </c>
      <c r="M45" s="63">
        <v>41</v>
      </c>
      <c r="N45" s="63">
        <v>2</v>
      </c>
      <c r="O45" s="63">
        <v>18</v>
      </c>
      <c r="P45" s="63">
        <v>485</v>
      </c>
      <c r="Q45" s="63">
        <v>7</v>
      </c>
      <c r="R45" s="63">
        <v>4</v>
      </c>
      <c r="S45" s="277">
        <f t="shared" si="0"/>
        <v>878</v>
      </c>
    </row>
    <row r="46" spans="1:19" x14ac:dyDescent="0.2">
      <c r="A46" s="274">
        <v>44</v>
      </c>
      <c r="B46" s="275" t="s">
        <v>143</v>
      </c>
      <c r="C46" s="63">
        <v>29</v>
      </c>
      <c r="D46" s="63">
        <v>130</v>
      </c>
      <c r="E46" s="63">
        <v>529</v>
      </c>
      <c r="F46" s="63">
        <v>59</v>
      </c>
      <c r="G46" s="63">
        <v>97</v>
      </c>
      <c r="H46" s="63">
        <v>710</v>
      </c>
      <c r="I46" s="63">
        <v>225</v>
      </c>
      <c r="J46" s="63">
        <v>188</v>
      </c>
      <c r="K46" s="63">
        <v>974</v>
      </c>
      <c r="L46" s="63">
        <v>168</v>
      </c>
      <c r="M46" s="63">
        <v>333</v>
      </c>
      <c r="N46" s="63">
        <v>32</v>
      </c>
      <c r="O46" s="63">
        <v>151</v>
      </c>
      <c r="P46" s="63">
        <v>3013</v>
      </c>
      <c r="Q46" s="63">
        <v>37</v>
      </c>
      <c r="R46" s="63">
        <v>24</v>
      </c>
      <c r="S46" s="277">
        <f t="shared" si="0"/>
        <v>6699</v>
      </c>
    </row>
    <row r="47" spans="1:19" x14ac:dyDescent="0.2">
      <c r="A47" s="274">
        <v>45</v>
      </c>
      <c r="B47" s="275" t="s">
        <v>144</v>
      </c>
      <c r="C47" s="63">
        <v>1</v>
      </c>
      <c r="D47" s="63">
        <v>24</v>
      </c>
      <c r="E47" s="63">
        <v>36</v>
      </c>
      <c r="F47" s="63">
        <v>5</v>
      </c>
      <c r="G47" s="63">
        <v>9</v>
      </c>
      <c r="H47" s="63">
        <v>64</v>
      </c>
      <c r="I47" s="63">
        <v>22</v>
      </c>
      <c r="J47" s="63">
        <v>15</v>
      </c>
      <c r="K47" s="63">
        <v>42</v>
      </c>
      <c r="L47" s="63">
        <v>11</v>
      </c>
      <c r="M47" s="63">
        <v>25</v>
      </c>
      <c r="N47" s="63">
        <v>2</v>
      </c>
      <c r="O47" s="63">
        <v>9</v>
      </c>
      <c r="P47" s="63">
        <v>377</v>
      </c>
      <c r="Q47" s="63">
        <v>6</v>
      </c>
      <c r="R47" s="63">
        <v>1</v>
      </c>
      <c r="S47" s="277">
        <f t="shared" si="0"/>
        <v>649</v>
      </c>
    </row>
    <row r="48" spans="1:19" x14ac:dyDescent="0.2">
      <c r="A48" s="274">
        <v>46</v>
      </c>
      <c r="B48" s="275" t="s">
        <v>145</v>
      </c>
      <c r="C48" s="63">
        <v>60</v>
      </c>
      <c r="D48" s="63">
        <v>5440</v>
      </c>
      <c r="E48" s="63">
        <v>576</v>
      </c>
      <c r="F48" s="63">
        <v>263</v>
      </c>
      <c r="G48" s="63">
        <v>1181</v>
      </c>
      <c r="H48" s="63">
        <v>4631</v>
      </c>
      <c r="I48" s="63">
        <v>1787</v>
      </c>
      <c r="J48" s="63">
        <v>251</v>
      </c>
      <c r="K48" s="63">
        <v>4823</v>
      </c>
      <c r="L48" s="63">
        <v>1501</v>
      </c>
      <c r="M48" s="63">
        <v>1126</v>
      </c>
      <c r="N48" s="63">
        <v>55</v>
      </c>
      <c r="O48" s="63">
        <v>167</v>
      </c>
      <c r="P48" s="63">
        <v>29125</v>
      </c>
      <c r="Q48" s="63">
        <v>500</v>
      </c>
      <c r="R48" s="63">
        <v>531</v>
      </c>
      <c r="S48" s="277">
        <f t="shared" si="0"/>
        <v>52017</v>
      </c>
    </row>
    <row r="49" spans="1:19" x14ac:dyDescent="0.2">
      <c r="A49" s="274">
        <v>47</v>
      </c>
      <c r="B49" s="275" t="s">
        <v>146</v>
      </c>
      <c r="C49" s="63">
        <v>21</v>
      </c>
      <c r="D49" s="63">
        <v>78</v>
      </c>
      <c r="E49" s="63">
        <v>178</v>
      </c>
      <c r="F49" s="63">
        <v>18</v>
      </c>
      <c r="G49" s="63">
        <v>44</v>
      </c>
      <c r="H49" s="63">
        <v>436</v>
      </c>
      <c r="I49" s="63">
        <v>386</v>
      </c>
      <c r="J49" s="63">
        <v>107</v>
      </c>
      <c r="K49" s="63">
        <v>329</v>
      </c>
      <c r="L49" s="63">
        <v>205</v>
      </c>
      <c r="M49" s="63">
        <v>172</v>
      </c>
      <c r="N49" s="63">
        <v>11</v>
      </c>
      <c r="O49" s="63">
        <v>41</v>
      </c>
      <c r="P49" s="63">
        <v>2352</v>
      </c>
      <c r="Q49" s="63">
        <v>50</v>
      </c>
      <c r="R49" s="63">
        <v>25</v>
      </c>
      <c r="S49" s="277">
        <f t="shared" si="0"/>
        <v>4453</v>
      </c>
    </row>
    <row r="50" spans="1:19" x14ac:dyDescent="0.2">
      <c r="A50" s="274">
        <v>48</v>
      </c>
      <c r="B50" s="275" t="s">
        <v>147</v>
      </c>
      <c r="C50" s="63">
        <v>3</v>
      </c>
      <c r="D50" s="63">
        <v>14</v>
      </c>
      <c r="E50" s="63">
        <v>32</v>
      </c>
      <c r="F50" s="63">
        <v>7</v>
      </c>
      <c r="G50" s="63">
        <v>6</v>
      </c>
      <c r="H50" s="63">
        <v>49</v>
      </c>
      <c r="I50" s="63">
        <v>15</v>
      </c>
      <c r="J50" s="63">
        <v>9</v>
      </c>
      <c r="K50" s="63">
        <v>47</v>
      </c>
      <c r="L50" s="63">
        <v>24</v>
      </c>
      <c r="M50" s="63">
        <v>24</v>
      </c>
      <c r="N50" s="63">
        <v>2</v>
      </c>
      <c r="O50" s="63">
        <v>9</v>
      </c>
      <c r="P50" s="63">
        <v>295</v>
      </c>
      <c r="Q50" s="63">
        <v>7</v>
      </c>
      <c r="R50" s="63">
        <v>2</v>
      </c>
      <c r="S50" s="277">
        <f t="shared" si="0"/>
        <v>545</v>
      </c>
    </row>
    <row r="51" spans="1:19" x14ac:dyDescent="0.2">
      <c r="A51" s="274">
        <v>49</v>
      </c>
      <c r="B51" s="275" t="s">
        <v>148</v>
      </c>
      <c r="C51" s="63">
        <v>7</v>
      </c>
      <c r="D51" s="63">
        <v>17</v>
      </c>
      <c r="E51" s="63">
        <v>53</v>
      </c>
      <c r="F51" s="63">
        <v>9</v>
      </c>
      <c r="G51" s="63">
        <v>7</v>
      </c>
      <c r="H51" s="63">
        <v>78</v>
      </c>
      <c r="I51" s="63">
        <v>45</v>
      </c>
      <c r="J51" s="63">
        <v>29</v>
      </c>
      <c r="K51" s="63">
        <v>56</v>
      </c>
      <c r="L51" s="63">
        <v>18</v>
      </c>
      <c r="M51" s="63">
        <v>26</v>
      </c>
      <c r="N51" s="63">
        <v>5</v>
      </c>
      <c r="O51" s="63">
        <v>24</v>
      </c>
      <c r="P51" s="63">
        <v>543</v>
      </c>
      <c r="Q51" s="63">
        <v>10</v>
      </c>
      <c r="R51" s="63">
        <v>3</v>
      </c>
      <c r="S51" s="277">
        <f t="shared" si="0"/>
        <v>930</v>
      </c>
    </row>
    <row r="52" spans="1:19" x14ac:dyDescent="0.2">
      <c r="A52" s="274">
        <v>50</v>
      </c>
      <c r="B52" s="275" t="s">
        <v>149</v>
      </c>
      <c r="C52" s="63">
        <v>2</v>
      </c>
      <c r="D52" s="63">
        <v>4</v>
      </c>
      <c r="E52" s="63">
        <v>15</v>
      </c>
      <c r="F52" s="63">
        <v>2</v>
      </c>
      <c r="G52" s="63">
        <v>8</v>
      </c>
      <c r="H52" s="63">
        <v>16</v>
      </c>
      <c r="I52" s="63">
        <v>12</v>
      </c>
      <c r="J52" s="63">
        <v>8</v>
      </c>
      <c r="K52" s="63">
        <v>22</v>
      </c>
      <c r="L52" s="63">
        <v>12</v>
      </c>
      <c r="M52" s="63">
        <v>5</v>
      </c>
      <c r="N52" s="63">
        <v>3</v>
      </c>
      <c r="O52" s="63">
        <v>10</v>
      </c>
      <c r="P52" s="63">
        <v>293</v>
      </c>
      <c r="Q52" s="63"/>
      <c r="R52" s="63">
        <v>2</v>
      </c>
      <c r="S52" s="277">
        <f t="shared" si="0"/>
        <v>414</v>
      </c>
    </row>
    <row r="53" spans="1:19" x14ac:dyDescent="0.2">
      <c r="A53" s="274">
        <v>51</v>
      </c>
      <c r="B53" s="275" t="s">
        <v>150</v>
      </c>
      <c r="C53" s="63"/>
      <c r="D53" s="63">
        <v>1</v>
      </c>
      <c r="E53" s="63">
        <v>5</v>
      </c>
      <c r="F53" s="63"/>
      <c r="G53" s="63">
        <v>1</v>
      </c>
      <c r="H53" s="63">
        <v>7</v>
      </c>
      <c r="I53" s="63">
        <v>4</v>
      </c>
      <c r="J53" s="63">
        <v>2</v>
      </c>
      <c r="K53" s="63">
        <v>8</v>
      </c>
      <c r="L53" s="63">
        <v>1</v>
      </c>
      <c r="M53" s="63">
        <v>1</v>
      </c>
      <c r="N53" s="63">
        <v>1</v>
      </c>
      <c r="O53" s="63">
        <v>3</v>
      </c>
      <c r="P53" s="63">
        <v>44</v>
      </c>
      <c r="Q53" s="63"/>
      <c r="R53" s="63"/>
      <c r="S53" s="277">
        <f t="shared" si="0"/>
        <v>78</v>
      </c>
    </row>
    <row r="54" spans="1:19" x14ac:dyDescent="0.2">
      <c r="A54" s="274">
        <v>52</v>
      </c>
      <c r="B54" s="275" t="s">
        <v>151</v>
      </c>
      <c r="C54" s="63">
        <v>26</v>
      </c>
      <c r="D54" s="63">
        <v>113</v>
      </c>
      <c r="E54" s="63">
        <v>281</v>
      </c>
      <c r="F54" s="63">
        <v>73</v>
      </c>
      <c r="G54" s="63">
        <v>101</v>
      </c>
      <c r="H54" s="63">
        <v>395</v>
      </c>
      <c r="I54" s="63">
        <v>210</v>
      </c>
      <c r="J54" s="63">
        <v>179</v>
      </c>
      <c r="K54" s="63">
        <v>616</v>
      </c>
      <c r="L54" s="63">
        <v>329</v>
      </c>
      <c r="M54" s="63">
        <v>383</v>
      </c>
      <c r="N54" s="63">
        <v>22</v>
      </c>
      <c r="O54" s="63">
        <v>66</v>
      </c>
      <c r="P54" s="63">
        <v>3002</v>
      </c>
      <c r="Q54" s="63">
        <v>62</v>
      </c>
      <c r="R54" s="63">
        <v>29</v>
      </c>
      <c r="S54" s="277">
        <f t="shared" si="0"/>
        <v>5887</v>
      </c>
    </row>
    <row r="55" spans="1:19" x14ac:dyDescent="0.2">
      <c r="A55" s="274">
        <v>53</v>
      </c>
      <c r="B55" s="275" t="s">
        <v>152</v>
      </c>
      <c r="C55" s="63">
        <v>1</v>
      </c>
      <c r="D55" s="63">
        <v>17</v>
      </c>
      <c r="E55" s="63">
        <v>59</v>
      </c>
      <c r="F55" s="63"/>
      <c r="G55" s="63">
        <v>6</v>
      </c>
      <c r="H55" s="63">
        <v>35</v>
      </c>
      <c r="I55" s="63">
        <v>14</v>
      </c>
      <c r="J55" s="63">
        <v>8</v>
      </c>
      <c r="K55" s="63">
        <v>28</v>
      </c>
      <c r="L55" s="63">
        <v>10</v>
      </c>
      <c r="M55" s="63">
        <v>14</v>
      </c>
      <c r="N55" s="63"/>
      <c r="O55" s="63">
        <v>2</v>
      </c>
      <c r="P55" s="63">
        <v>325</v>
      </c>
      <c r="Q55" s="63">
        <v>7</v>
      </c>
      <c r="R55" s="63">
        <v>3</v>
      </c>
      <c r="S55" s="277">
        <f t="shared" si="0"/>
        <v>529</v>
      </c>
    </row>
    <row r="56" spans="1:19" x14ac:dyDescent="0.2">
      <c r="A56" s="274">
        <v>54</v>
      </c>
      <c r="B56" s="275" t="s">
        <v>153</v>
      </c>
      <c r="C56" s="63"/>
      <c r="D56" s="63">
        <v>2</v>
      </c>
      <c r="E56" s="63">
        <v>711</v>
      </c>
      <c r="F56" s="63">
        <v>1</v>
      </c>
      <c r="G56" s="63">
        <v>15</v>
      </c>
      <c r="H56" s="63">
        <v>3</v>
      </c>
      <c r="I56" s="63"/>
      <c r="J56" s="63">
        <v>19</v>
      </c>
      <c r="K56" s="63">
        <v>14</v>
      </c>
      <c r="L56" s="63">
        <v>9</v>
      </c>
      <c r="M56" s="63">
        <v>20</v>
      </c>
      <c r="N56" s="63">
        <v>18</v>
      </c>
      <c r="O56" s="63">
        <v>1</v>
      </c>
      <c r="P56" s="63">
        <v>33</v>
      </c>
      <c r="Q56" s="63"/>
      <c r="R56" s="63">
        <v>3</v>
      </c>
      <c r="S56" s="277">
        <f t="shared" si="0"/>
        <v>849</v>
      </c>
    </row>
    <row r="57" spans="1:19" x14ac:dyDescent="0.2">
      <c r="A57" s="274">
        <v>55</v>
      </c>
      <c r="B57" s="275" t="s">
        <v>154</v>
      </c>
      <c r="C57" s="63"/>
      <c r="D57" s="63">
        <v>4</v>
      </c>
      <c r="E57" s="63">
        <v>9</v>
      </c>
      <c r="F57" s="63">
        <v>1</v>
      </c>
      <c r="G57" s="63"/>
      <c r="H57" s="63">
        <v>17</v>
      </c>
      <c r="I57" s="63">
        <v>7</v>
      </c>
      <c r="J57" s="63">
        <v>2</v>
      </c>
      <c r="K57" s="63">
        <v>18</v>
      </c>
      <c r="L57" s="63">
        <v>2</v>
      </c>
      <c r="M57" s="63">
        <v>11</v>
      </c>
      <c r="N57" s="63"/>
      <c r="O57" s="63">
        <v>5</v>
      </c>
      <c r="P57" s="63">
        <v>162</v>
      </c>
      <c r="Q57" s="63">
        <v>1</v>
      </c>
      <c r="R57" s="63">
        <v>6</v>
      </c>
      <c r="S57" s="277">
        <f t="shared" si="0"/>
        <v>245</v>
      </c>
    </row>
    <row r="58" spans="1:19" ht="21" x14ac:dyDescent="0.2">
      <c r="A58" s="274">
        <v>56</v>
      </c>
      <c r="B58" s="275" t="s">
        <v>155</v>
      </c>
      <c r="C58" s="63">
        <v>23</v>
      </c>
      <c r="D58" s="63">
        <v>40</v>
      </c>
      <c r="E58" s="63">
        <v>105</v>
      </c>
      <c r="F58" s="63">
        <v>16</v>
      </c>
      <c r="G58" s="63">
        <v>103</v>
      </c>
      <c r="H58" s="63">
        <v>595</v>
      </c>
      <c r="I58" s="63">
        <v>587</v>
      </c>
      <c r="J58" s="63">
        <v>113</v>
      </c>
      <c r="K58" s="63">
        <v>421</v>
      </c>
      <c r="L58" s="63">
        <v>143</v>
      </c>
      <c r="M58" s="63">
        <v>169</v>
      </c>
      <c r="N58" s="63">
        <v>10</v>
      </c>
      <c r="O58" s="63">
        <v>89</v>
      </c>
      <c r="P58" s="63">
        <v>4244</v>
      </c>
      <c r="Q58" s="63">
        <v>42</v>
      </c>
      <c r="R58" s="63">
        <v>32</v>
      </c>
      <c r="S58" s="277">
        <f t="shared" si="0"/>
        <v>6732</v>
      </c>
    </row>
    <row r="59" spans="1:19" x14ac:dyDescent="0.2">
      <c r="A59" s="274">
        <v>57</v>
      </c>
      <c r="B59" s="275" t="s">
        <v>211</v>
      </c>
      <c r="C59" s="63">
        <v>5</v>
      </c>
      <c r="D59" s="63">
        <v>18</v>
      </c>
      <c r="E59" s="63">
        <v>38</v>
      </c>
      <c r="F59" s="63">
        <v>2</v>
      </c>
      <c r="G59" s="63">
        <v>18</v>
      </c>
      <c r="H59" s="63">
        <v>35</v>
      </c>
      <c r="I59" s="63">
        <v>33</v>
      </c>
      <c r="J59" s="63">
        <v>20</v>
      </c>
      <c r="K59" s="63">
        <v>20</v>
      </c>
      <c r="L59" s="63">
        <v>7</v>
      </c>
      <c r="M59" s="63">
        <v>10</v>
      </c>
      <c r="N59" s="63"/>
      <c r="O59" s="63">
        <v>2</v>
      </c>
      <c r="P59" s="63">
        <v>630</v>
      </c>
      <c r="Q59" s="63">
        <v>2</v>
      </c>
      <c r="R59" s="63">
        <v>3</v>
      </c>
      <c r="S59" s="277">
        <f t="shared" si="0"/>
        <v>843</v>
      </c>
    </row>
    <row r="60" spans="1:19" x14ac:dyDescent="0.2">
      <c r="A60" s="274">
        <v>58</v>
      </c>
      <c r="B60" s="275" t="s">
        <v>212</v>
      </c>
      <c r="C60" s="63">
        <v>4</v>
      </c>
      <c r="D60" s="63">
        <v>16</v>
      </c>
      <c r="E60" s="63">
        <v>20</v>
      </c>
      <c r="F60" s="63">
        <v>1</v>
      </c>
      <c r="G60" s="63">
        <v>2</v>
      </c>
      <c r="H60" s="63">
        <v>12</v>
      </c>
      <c r="I60" s="63">
        <v>16</v>
      </c>
      <c r="J60" s="63">
        <v>10</v>
      </c>
      <c r="K60" s="63">
        <v>9</v>
      </c>
      <c r="L60" s="63">
        <v>7</v>
      </c>
      <c r="M60" s="63">
        <v>6</v>
      </c>
      <c r="N60" s="63">
        <v>2</v>
      </c>
      <c r="O60" s="63">
        <v>4</v>
      </c>
      <c r="P60" s="63">
        <v>341</v>
      </c>
      <c r="Q60" s="63">
        <v>2</v>
      </c>
      <c r="R60" s="63">
        <v>2</v>
      </c>
      <c r="S60" s="277">
        <f t="shared" si="0"/>
        <v>454</v>
      </c>
    </row>
    <row r="61" spans="1:19" x14ac:dyDescent="0.2">
      <c r="A61" s="274">
        <v>59</v>
      </c>
      <c r="B61" s="275" t="s">
        <v>213</v>
      </c>
      <c r="C61" s="63">
        <v>5</v>
      </c>
      <c r="D61" s="63">
        <v>29</v>
      </c>
      <c r="E61" s="63">
        <v>53</v>
      </c>
      <c r="F61" s="63">
        <v>3</v>
      </c>
      <c r="G61" s="63">
        <v>4</v>
      </c>
      <c r="H61" s="63">
        <v>53</v>
      </c>
      <c r="I61" s="63">
        <v>28</v>
      </c>
      <c r="J61" s="63">
        <v>22</v>
      </c>
      <c r="K61" s="63">
        <v>41</v>
      </c>
      <c r="L61" s="63">
        <v>26</v>
      </c>
      <c r="M61" s="63">
        <v>22</v>
      </c>
      <c r="N61" s="63">
        <v>4</v>
      </c>
      <c r="O61" s="63">
        <v>6</v>
      </c>
      <c r="P61" s="63">
        <v>754</v>
      </c>
      <c r="Q61" s="63"/>
      <c r="R61" s="63">
        <v>2</v>
      </c>
      <c r="S61" s="277">
        <f t="shared" si="0"/>
        <v>1052</v>
      </c>
    </row>
    <row r="62" spans="1:19" x14ac:dyDescent="0.2">
      <c r="A62" s="274">
        <v>60</v>
      </c>
      <c r="B62" s="275" t="s">
        <v>184</v>
      </c>
      <c r="C62" s="63">
        <v>10</v>
      </c>
      <c r="D62" s="63">
        <v>37</v>
      </c>
      <c r="E62" s="63">
        <v>57</v>
      </c>
      <c r="F62" s="63">
        <v>5</v>
      </c>
      <c r="G62" s="63">
        <v>20</v>
      </c>
      <c r="H62" s="63">
        <v>110</v>
      </c>
      <c r="I62" s="63">
        <v>85</v>
      </c>
      <c r="J62" s="63">
        <v>18</v>
      </c>
      <c r="K62" s="63">
        <v>50</v>
      </c>
      <c r="L62" s="63">
        <v>35</v>
      </c>
      <c r="M62" s="63">
        <v>61</v>
      </c>
      <c r="N62" s="63">
        <v>3</v>
      </c>
      <c r="O62" s="63">
        <v>24</v>
      </c>
      <c r="P62" s="63">
        <v>923</v>
      </c>
      <c r="Q62" s="63">
        <v>16</v>
      </c>
      <c r="R62" s="63">
        <v>2</v>
      </c>
      <c r="S62" s="277">
        <f t="shared" si="0"/>
        <v>1456</v>
      </c>
    </row>
    <row r="63" spans="1:19" x14ac:dyDescent="0.2">
      <c r="A63" s="274">
        <v>61</v>
      </c>
      <c r="B63" s="275" t="s">
        <v>185</v>
      </c>
      <c r="C63" s="63">
        <v>74</v>
      </c>
      <c r="D63" s="63">
        <v>88</v>
      </c>
      <c r="E63" s="63">
        <v>129</v>
      </c>
      <c r="F63" s="63">
        <v>71</v>
      </c>
      <c r="G63" s="63">
        <v>312</v>
      </c>
      <c r="H63" s="63">
        <v>1083</v>
      </c>
      <c r="I63" s="63">
        <v>449</v>
      </c>
      <c r="J63" s="63">
        <v>128</v>
      </c>
      <c r="K63" s="63">
        <v>957</v>
      </c>
      <c r="L63" s="63">
        <v>285</v>
      </c>
      <c r="M63" s="63">
        <v>527</v>
      </c>
      <c r="N63" s="63">
        <v>34</v>
      </c>
      <c r="O63" s="63">
        <v>96</v>
      </c>
      <c r="P63" s="63">
        <v>5520</v>
      </c>
      <c r="Q63" s="63">
        <v>195</v>
      </c>
      <c r="R63" s="63">
        <v>20</v>
      </c>
      <c r="S63" s="277">
        <f t="shared" si="0"/>
        <v>9968</v>
      </c>
    </row>
    <row r="64" spans="1:19" x14ac:dyDescent="0.2">
      <c r="A64" s="274">
        <v>62</v>
      </c>
      <c r="B64" s="275" t="s">
        <v>186</v>
      </c>
      <c r="C64" s="63">
        <v>12</v>
      </c>
      <c r="D64" s="63">
        <v>24</v>
      </c>
      <c r="E64" s="63">
        <v>44</v>
      </c>
      <c r="F64" s="63">
        <v>8</v>
      </c>
      <c r="G64" s="63">
        <v>33</v>
      </c>
      <c r="H64" s="63">
        <v>139</v>
      </c>
      <c r="I64" s="63">
        <v>114</v>
      </c>
      <c r="J64" s="63">
        <v>43</v>
      </c>
      <c r="K64" s="63">
        <v>107</v>
      </c>
      <c r="L64" s="63">
        <v>36</v>
      </c>
      <c r="M64" s="63">
        <v>41</v>
      </c>
      <c r="N64" s="63">
        <v>7</v>
      </c>
      <c r="O64" s="63">
        <v>16</v>
      </c>
      <c r="P64" s="63">
        <v>925</v>
      </c>
      <c r="Q64" s="63">
        <v>10</v>
      </c>
      <c r="R64" s="63">
        <v>8</v>
      </c>
      <c r="S64" s="277">
        <f t="shared" si="0"/>
        <v>1567</v>
      </c>
    </row>
    <row r="65" spans="1:22" x14ac:dyDescent="0.2">
      <c r="A65" s="274">
        <v>63</v>
      </c>
      <c r="B65" s="275" t="s">
        <v>187</v>
      </c>
      <c r="C65" s="63">
        <v>1</v>
      </c>
      <c r="D65" s="63">
        <v>3</v>
      </c>
      <c r="E65" s="63">
        <v>4</v>
      </c>
      <c r="F65" s="63">
        <v>2</v>
      </c>
      <c r="G65" s="63">
        <v>2</v>
      </c>
      <c r="H65" s="63">
        <v>15</v>
      </c>
      <c r="I65" s="63">
        <v>3</v>
      </c>
      <c r="J65" s="63">
        <v>3</v>
      </c>
      <c r="K65" s="63">
        <v>12</v>
      </c>
      <c r="L65" s="63"/>
      <c r="M65" s="63">
        <v>8</v>
      </c>
      <c r="N65" s="63"/>
      <c r="O65" s="63">
        <v>1</v>
      </c>
      <c r="P65" s="63">
        <v>138</v>
      </c>
      <c r="Q65" s="63"/>
      <c r="R65" s="63"/>
      <c r="S65" s="277">
        <f t="shared" si="0"/>
        <v>192</v>
      </c>
    </row>
    <row r="66" spans="1:22" x14ac:dyDescent="0.2">
      <c r="A66" s="274">
        <v>64</v>
      </c>
      <c r="B66" s="275" t="s">
        <v>188</v>
      </c>
      <c r="C66" s="63"/>
      <c r="D66" s="63">
        <v>4</v>
      </c>
      <c r="E66" s="63">
        <v>4</v>
      </c>
      <c r="F66" s="63">
        <v>2</v>
      </c>
      <c r="G66" s="63">
        <v>3</v>
      </c>
      <c r="H66" s="63">
        <v>6</v>
      </c>
      <c r="I66" s="63">
        <v>8</v>
      </c>
      <c r="J66" s="63">
        <v>3</v>
      </c>
      <c r="K66" s="63">
        <v>11</v>
      </c>
      <c r="L66" s="63">
        <v>6</v>
      </c>
      <c r="M66" s="63">
        <v>6</v>
      </c>
      <c r="N66" s="63"/>
      <c r="O66" s="63">
        <v>9</v>
      </c>
      <c r="P66" s="63">
        <v>246</v>
      </c>
      <c r="Q66" s="63">
        <v>2</v>
      </c>
      <c r="R66" s="63"/>
      <c r="S66" s="277">
        <f t="shared" si="0"/>
        <v>310</v>
      </c>
    </row>
    <row r="67" spans="1:22" x14ac:dyDescent="0.2">
      <c r="A67" s="274">
        <v>65</v>
      </c>
      <c r="B67" s="275" t="s">
        <v>189</v>
      </c>
      <c r="C67" s="63">
        <v>5</v>
      </c>
      <c r="D67" s="63">
        <v>7</v>
      </c>
      <c r="E67" s="63">
        <v>81</v>
      </c>
      <c r="F67" s="63">
        <v>8</v>
      </c>
      <c r="G67" s="63">
        <v>21</v>
      </c>
      <c r="H67" s="63">
        <v>47</v>
      </c>
      <c r="I67" s="63">
        <v>31</v>
      </c>
      <c r="J67" s="63">
        <v>14</v>
      </c>
      <c r="K67" s="63">
        <v>39</v>
      </c>
      <c r="L67" s="63">
        <v>26</v>
      </c>
      <c r="M67" s="63">
        <v>41</v>
      </c>
      <c r="N67" s="63">
        <v>5</v>
      </c>
      <c r="O67" s="63">
        <v>3</v>
      </c>
      <c r="P67" s="63">
        <v>534</v>
      </c>
      <c r="Q67" s="63">
        <v>11</v>
      </c>
      <c r="R67" s="63">
        <v>1</v>
      </c>
      <c r="S67" s="277">
        <f t="shared" si="0"/>
        <v>874</v>
      </c>
    </row>
    <row r="68" spans="1:22" x14ac:dyDescent="0.2">
      <c r="A68" s="274">
        <v>66</v>
      </c>
      <c r="B68" s="275" t="s">
        <v>190</v>
      </c>
      <c r="C68" s="63">
        <v>139</v>
      </c>
      <c r="D68" s="63">
        <v>310</v>
      </c>
      <c r="E68" s="63">
        <v>706</v>
      </c>
      <c r="F68" s="63">
        <v>86</v>
      </c>
      <c r="G68" s="63">
        <v>195</v>
      </c>
      <c r="H68" s="63">
        <v>657</v>
      </c>
      <c r="I68" s="63">
        <v>531</v>
      </c>
      <c r="J68" s="63">
        <v>272</v>
      </c>
      <c r="K68" s="63">
        <v>772</v>
      </c>
      <c r="L68" s="63">
        <v>430</v>
      </c>
      <c r="M68" s="63">
        <v>513</v>
      </c>
      <c r="N68" s="63">
        <v>77</v>
      </c>
      <c r="O68" s="63">
        <v>79</v>
      </c>
      <c r="P68" s="63">
        <v>7462</v>
      </c>
      <c r="Q68" s="63">
        <v>112</v>
      </c>
      <c r="R68" s="63">
        <v>68</v>
      </c>
      <c r="S68" s="277">
        <f t="shared" si="0"/>
        <v>12409</v>
      </c>
    </row>
    <row r="69" spans="1:22" x14ac:dyDescent="0.2">
      <c r="A69" s="274">
        <v>67</v>
      </c>
      <c r="B69" s="275" t="s">
        <v>191</v>
      </c>
      <c r="C69" s="63">
        <v>8</v>
      </c>
      <c r="D69" s="63">
        <v>3</v>
      </c>
      <c r="E69" s="63">
        <v>17</v>
      </c>
      <c r="F69" s="63"/>
      <c r="G69" s="63">
        <v>11</v>
      </c>
      <c r="H69" s="63">
        <v>44</v>
      </c>
      <c r="I69" s="63">
        <v>23</v>
      </c>
      <c r="J69" s="63">
        <v>11</v>
      </c>
      <c r="K69" s="63">
        <v>35</v>
      </c>
      <c r="L69" s="63">
        <v>10</v>
      </c>
      <c r="M69" s="63">
        <v>8</v>
      </c>
      <c r="N69" s="63">
        <v>3</v>
      </c>
      <c r="O69" s="63">
        <v>15</v>
      </c>
      <c r="P69" s="63">
        <v>330</v>
      </c>
      <c r="Q69" s="63">
        <v>6</v>
      </c>
      <c r="R69" s="63">
        <v>3</v>
      </c>
      <c r="S69" s="277">
        <f t="shared" si="0"/>
        <v>527</v>
      </c>
    </row>
    <row r="70" spans="1:22" x14ac:dyDescent="0.2">
      <c r="A70" s="274">
        <v>68</v>
      </c>
      <c r="B70" s="275" t="s">
        <v>192</v>
      </c>
      <c r="C70" s="63">
        <v>10</v>
      </c>
      <c r="D70" s="63">
        <v>5</v>
      </c>
      <c r="E70" s="63">
        <v>10</v>
      </c>
      <c r="F70" s="63"/>
      <c r="G70" s="63">
        <v>1</v>
      </c>
      <c r="H70" s="63">
        <v>23</v>
      </c>
      <c r="I70" s="63">
        <v>6</v>
      </c>
      <c r="J70" s="63">
        <v>3</v>
      </c>
      <c r="K70" s="63">
        <v>15</v>
      </c>
      <c r="L70" s="63">
        <v>4</v>
      </c>
      <c r="M70" s="63">
        <v>7</v>
      </c>
      <c r="N70" s="63"/>
      <c r="O70" s="63">
        <v>5</v>
      </c>
      <c r="P70" s="63">
        <v>173</v>
      </c>
      <c r="Q70" s="63"/>
      <c r="R70" s="63">
        <v>1</v>
      </c>
      <c r="S70" s="277">
        <f t="shared" si="0"/>
        <v>263</v>
      </c>
    </row>
    <row r="71" spans="1:22" x14ac:dyDescent="0.2">
      <c r="A71" s="274">
        <v>69</v>
      </c>
      <c r="B71" s="275" t="s">
        <v>193</v>
      </c>
      <c r="C71" s="63">
        <v>1</v>
      </c>
      <c r="D71" s="63">
        <v>7</v>
      </c>
      <c r="E71" s="63">
        <v>4</v>
      </c>
      <c r="F71" s="63">
        <v>1</v>
      </c>
      <c r="G71" s="63">
        <v>7</v>
      </c>
      <c r="H71" s="63">
        <v>10</v>
      </c>
      <c r="I71" s="63">
        <v>2</v>
      </c>
      <c r="J71" s="63">
        <v>1</v>
      </c>
      <c r="K71" s="63">
        <v>13</v>
      </c>
      <c r="L71" s="63">
        <v>1</v>
      </c>
      <c r="M71" s="63">
        <v>4</v>
      </c>
      <c r="N71" s="63"/>
      <c r="O71" s="63">
        <v>3</v>
      </c>
      <c r="P71" s="63">
        <v>185</v>
      </c>
      <c r="Q71" s="63">
        <v>1</v>
      </c>
      <c r="R71" s="63">
        <v>3</v>
      </c>
      <c r="S71" s="277">
        <f t="shared" si="0"/>
        <v>243</v>
      </c>
    </row>
    <row r="72" spans="1:22" x14ac:dyDescent="0.2">
      <c r="A72" s="276"/>
      <c r="B72" s="276" t="s">
        <v>99</v>
      </c>
      <c r="C72" s="277">
        <f t="shared" ref="C72:S72" si="1">SUM(C3:C71)</f>
        <v>2709</v>
      </c>
      <c r="D72" s="277">
        <f t="shared" si="1"/>
        <v>21439</v>
      </c>
      <c r="E72" s="277">
        <f t="shared" si="1"/>
        <v>27755</v>
      </c>
      <c r="F72" s="277">
        <f t="shared" si="1"/>
        <v>6140</v>
      </c>
      <c r="G72" s="277">
        <f t="shared" si="1"/>
        <v>13725</v>
      </c>
      <c r="H72" s="277">
        <f t="shared" si="1"/>
        <v>53357</v>
      </c>
      <c r="I72" s="277">
        <f t="shared" si="1"/>
        <v>32987</v>
      </c>
      <c r="J72" s="277">
        <f t="shared" si="1"/>
        <v>17020</v>
      </c>
      <c r="K72" s="277">
        <f t="shared" si="1"/>
        <v>59368</v>
      </c>
      <c r="L72" s="277">
        <f t="shared" si="1"/>
        <v>27291</v>
      </c>
      <c r="M72" s="277">
        <f t="shared" si="1"/>
        <v>34624</v>
      </c>
      <c r="N72" s="277">
        <f t="shared" si="1"/>
        <v>2393</v>
      </c>
      <c r="O72" s="277">
        <f t="shared" si="1"/>
        <v>7278</v>
      </c>
      <c r="P72" s="277">
        <f t="shared" si="1"/>
        <v>464949</v>
      </c>
      <c r="Q72" s="277">
        <f t="shared" si="1"/>
        <v>6894</v>
      </c>
      <c r="R72" s="277">
        <f t="shared" si="1"/>
        <v>4483</v>
      </c>
      <c r="S72" s="277">
        <f t="shared" si="1"/>
        <v>782412</v>
      </c>
    </row>
    <row r="74" spans="1:22" ht="13.5" thickBot="1" x14ac:dyDescent="0.25">
      <c r="A74" s="269">
        <v>0</v>
      </c>
      <c r="B74" s="270" t="s">
        <v>327</v>
      </c>
      <c r="C74" s="273">
        <v>4</v>
      </c>
      <c r="D74" s="273"/>
      <c r="E74" s="273"/>
      <c r="F74" s="273"/>
      <c r="G74" s="273"/>
      <c r="H74" s="273"/>
      <c r="I74" s="273"/>
      <c r="J74" s="273">
        <v>2</v>
      </c>
      <c r="K74" s="273">
        <v>1</v>
      </c>
      <c r="L74" s="273"/>
      <c r="M74" s="273">
        <v>2</v>
      </c>
      <c r="N74" s="273">
        <v>1</v>
      </c>
      <c r="O74" s="273"/>
      <c r="P74" s="273">
        <v>2</v>
      </c>
      <c r="Q74" s="273"/>
      <c r="R74" s="273"/>
      <c r="S74" s="272">
        <f>SUM(C74:R74)</f>
        <v>12</v>
      </c>
    </row>
    <row r="75" spans="1:22" ht="13.5" thickBot="1" x14ac:dyDescent="0.25">
      <c r="U75" s="356" t="s">
        <v>67</v>
      </c>
      <c r="V75" s="357"/>
    </row>
    <row r="78" spans="1:22" x14ac:dyDescent="0.2">
      <c r="C78" s="279"/>
      <c r="D78" s="279"/>
      <c r="E78" s="279"/>
      <c r="F78" s="279"/>
      <c r="G78" s="279"/>
      <c r="H78" s="279"/>
      <c r="I78" s="279"/>
      <c r="J78" s="279"/>
      <c r="K78" s="279"/>
      <c r="L78" s="279"/>
      <c r="M78" s="279"/>
      <c r="N78" s="279"/>
      <c r="O78" s="279"/>
      <c r="P78" s="279"/>
      <c r="Q78" s="279"/>
      <c r="R78" s="279"/>
      <c r="S78" s="279"/>
    </row>
  </sheetData>
  <mergeCells count="3">
    <mergeCell ref="B1:S1"/>
    <mergeCell ref="U3:V3"/>
    <mergeCell ref="U75:V75"/>
  </mergeCells>
  <phoneticPr fontId="2" type="noConversion"/>
  <hyperlinks>
    <hyperlink ref="U3" location="Indice!A1" display="Volver al Indice"/>
    <hyperlink ref="U75" location="Indice!A1" display="Volver al Indice"/>
    <hyperlink ref="U3:V3" location="Indice!B24" display="Volver al Indice"/>
    <hyperlink ref="U75:V75" location="Indice!B24" display="Volver al Indice"/>
  </hyperlinks>
  <pageMargins left="0.74803149606299213" right="0.74803149606299213" top="0.98425196850393704" bottom="0.98425196850393704" header="0" footer="0"/>
  <pageSetup scale="34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K91"/>
  <sheetViews>
    <sheetView showGridLines="0" zoomScale="75" workbookViewId="0">
      <selection activeCell="F3" sqref="F3:H3"/>
    </sheetView>
  </sheetViews>
  <sheetFormatPr baseColWidth="10" defaultColWidth="11.42578125" defaultRowHeight="12.75" x14ac:dyDescent="0.2"/>
  <cols>
    <col min="1" max="1" width="3.140625" style="278" bestFit="1" customWidth="1"/>
    <col min="2" max="2" width="89" style="31" customWidth="1"/>
    <col min="3" max="5" width="11.42578125" style="31"/>
    <col min="6" max="6" width="12.42578125" style="31" bestFit="1" customWidth="1"/>
    <col min="7" max="16384" width="11.42578125" style="31"/>
  </cols>
  <sheetData>
    <row r="2" spans="1:11" ht="13.5" thickBot="1" x14ac:dyDescent="0.25">
      <c r="B2" s="393" t="s">
        <v>349</v>
      </c>
      <c r="C2" s="394"/>
      <c r="D2" s="394"/>
      <c r="E2" s="394"/>
    </row>
    <row r="3" spans="1:11" ht="12.6" customHeight="1" x14ac:dyDescent="0.2">
      <c r="B3" s="325"/>
      <c r="C3" s="415" t="s">
        <v>388</v>
      </c>
      <c r="D3" s="416"/>
      <c r="E3" s="417"/>
      <c r="F3" s="406" t="s">
        <v>370</v>
      </c>
      <c r="G3" s="407"/>
      <c r="H3" s="408"/>
    </row>
    <row r="4" spans="1:11" ht="13.5" thickBot="1" x14ac:dyDescent="0.25">
      <c r="B4" s="325"/>
      <c r="C4" s="418"/>
      <c r="D4" s="419"/>
      <c r="E4" s="420"/>
      <c r="F4" s="409" t="s">
        <v>348</v>
      </c>
      <c r="G4" s="410"/>
      <c r="H4" s="411"/>
    </row>
    <row r="5" spans="1:11" ht="13.15" customHeight="1" x14ac:dyDescent="0.2">
      <c r="A5" s="297"/>
      <c r="B5" s="397" t="s">
        <v>0</v>
      </c>
      <c r="C5" s="399" t="s">
        <v>54</v>
      </c>
      <c r="D5" s="401" t="s">
        <v>55</v>
      </c>
      <c r="E5" s="403" t="s">
        <v>77</v>
      </c>
      <c r="F5" s="399" t="s">
        <v>54</v>
      </c>
      <c r="G5" s="401" t="s">
        <v>55</v>
      </c>
      <c r="H5" s="403" t="s">
        <v>77</v>
      </c>
    </row>
    <row r="6" spans="1:11" ht="12.75" customHeight="1" thickBot="1" x14ac:dyDescent="0.25">
      <c r="A6" s="298"/>
      <c r="B6" s="398"/>
      <c r="C6" s="400"/>
      <c r="D6" s="402"/>
      <c r="E6" s="404"/>
      <c r="F6" s="412"/>
      <c r="G6" s="413"/>
      <c r="H6" s="414"/>
    </row>
    <row r="7" spans="1:11" ht="13.5" thickBot="1" x14ac:dyDescent="0.25">
      <c r="A7" s="299">
        <v>1</v>
      </c>
      <c r="B7" s="333" t="s">
        <v>1</v>
      </c>
      <c r="C7" s="336">
        <f>'Año 2014'!$K5/VLOOKUP(A7,DATOS,4,0)*100000</f>
        <v>14.993196855538017</v>
      </c>
      <c r="D7" s="300">
        <f>'Año 2014'!$L5/VLOOKUP(A7,DATOS,5,0)*100000</f>
        <v>7.9773857328671864</v>
      </c>
      <c r="E7" s="301">
        <f>$C7/$D7</f>
        <v>1.8794624401532163</v>
      </c>
      <c r="F7" s="300">
        <f>('Año 2013'!I5-'Año 2012'!I5)/VLOOKUP(A7,DATOS,4,0)*100000</f>
        <v>28.892054119336169</v>
      </c>
      <c r="G7" s="300">
        <f>('Año 2013'!J5-'Año 2012'!J5)/VLOOKUP(A7,DATOS,5,0)*100000</f>
        <v>9.8258043782876303</v>
      </c>
      <c r="H7" s="301">
        <f>$F7/$G7</f>
        <v>2.9404263515748181</v>
      </c>
    </row>
    <row r="8" spans="1:11" ht="12" customHeight="1" thickBot="1" x14ac:dyDescent="0.25">
      <c r="A8" s="299">
        <v>2</v>
      </c>
      <c r="B8" s="333" t="s">
        <v>2</v>
      </c>
      <c r="C8" s="336">
        <f>'Año 2014'!$K6/VLOOKUP(A8,DATOS,4,0)*100000</f>
        <v>1896.2179955260383</v>
      </c>
      <c r="D8" s="300">
        <f>'Año 2014'!$L6/VLOOKUP(A8,DATOS,5,0)*100000</f>
        <v>553.11890838206625</v>
      </c>
      <c r="E8" s="301">
        <f t="shared" ref="E8:E23" si="0">$C8/$D8</f>
        <v>3.4282284817792341</v>
      </c>
      <c r="F8" s="300">
        <f>('Año 2013'!I6-'Año 2012'!I6)/VLOOKUP(A8,DATOS,4,0)*100000</f>
        <v>3661.4624986960603</v>
      </c>
      <c r="G8" s="300">
        <f>('Año 2013'!J6-'Año 2012'!J6)/VLOOKUP(A8,DATOS,5,0)*100000</f>
        <v>986.8421052631578</v>
      </c>
      <c r="H8" s="301">
        <f t="shared" ref="H8:H71" si="1">$F8/$G8</f>
        <v>3.7102819986786746</v>
      </c>
      <c r="J8" s="395" t="s">
        <v>67</v>
      </c>
      <c r="K8" s="396"/>
    </row>
    <row r="9" spans="1:11" ht="12" customHeight="1" x14ac:dyDescent="0.2">
      <c r="A9" s="299">
        <v>3</v>
      </c>
      <c r="B9" s="333" t="s">
        <v>3</v>
      </c>
      <c r="C9" s="336">
        <f>'Año 2014'!$K7/VLOOKUP(A9,DATOS,4,0)*100000</f>
        <v>5876.3980210353002</v>
      </c>
      <c r="D9" s="300">
        <f>'Año 2014'!$L7/VLOOKUP(A9,DATOS,5,0)*100000</f>
        <v>95.214272458061345</v>
      </c>
      <c r="E9" s="301">
        <f t="shared" si="0"/>
        <v>61.717617215671673</v>
      </c>
      <c r="F9" s="300">
        <f>('Año 2013'!I7-'Año 2012'!I7)/VLOOKUP(A9,DATOS,4,0)*100000</f>
        <v>10934.931514724514</v>
      </c>
      <c r="G9" s="300">
        <f>('Año 2013'!J7-'Año 2012'!J7)/VLOOKUP(A9,DATOS,5,0)*100000</f>
        <v>142.28347494439109</v>
      </c>
      <c r="H9" s="301">
        <f t="shared" si="1"/>
        <v>76.853137857352962</v>
      </c>
    </row>
    <row r="10" spans="1:11" ht="12" customHeight="1" x14ac:dyDescent="0.2">
      <c r="A10" s="299">
        <v>4</v>
      </c>
      <c r="B10" s="333" t="s">
        <v>78</v>
      </c>
      <c r="C10" s="336">
        <f>'Año 2014'!$K8/VLOOKUP(A10,DATOS,4,0)*100000</f>
        <v>61.930687508054007</v>
      </c>
      <c r="D10" s="300">
        <f>'Año 2014'!$L8/VLOOKUP(A10,DATOS,5,0)*100000</f>
        <v>17.187050562681335</v>
      </c>
      <c r="E10" s="301">
        <f t="shared" si="0"/>
        <v>3.6033342243447883</v>
      </c>
      <c r="F10" s="300">
        <f>('Año 2013'!I8-'Año 2012'!I8)/VLOOKUP(A10,DATOS,4,0)*100000</f>
        <v>121.30047148169636</v>
      </c>
      <c r="G10" s="300">
        <f>('Año 2013'!J8-'Año 2012'!J8)/VLOOKUP(A10,DATOS,5,0)*100000</f>
        <v>36.741374127392362</v>
      </c>
      <c r="H10" s="301">
        <f t="shared" si="1"/>
        <v>3.3014680142640978</v>
      </c>
    </row>
    <row r="11" spans="1:11" ht="12" customHeight="1" x14ac:dyDescent="0.2">
      <c r="A11" s="299">
        <v>5</v>
      </c>
      <c r="B11" s="333" t="s">
        <v>5</v>
      </c>
      <c r="C11" s="336">
        <f>'Año 2014'!$K9/VLOOKUP(A11,DATOS,4,0)*100000</f>
        <v>339.11871716004134</v>
      </c>
      <c r="D11" s="300">
        <f>'Año 2014'!$L9/VLOOKUP(A11,DATOS,5,0)*100000</f>
        <v>21.078458237250697</v>
      </c>
      <c r="E11" s="301">
        <f t="shared" si="0"/>
        <v>16.088402355763247</v>
      </c>
      <c r="F11" s="300">
        <f>('Año 2013'!I9-'Año 2012'!I9)/VLOOKUP(A11,DATOS,4,0)*100000</f>
        <v>726.12781931098448</v>
      </c>
      <c r="G11" s="300">
        <f>('Año 2013'!J9-'Año 2012'!J9)/VLOOKUP(A11,DATOS,5,0)*100000</f>
        <v>40.178784239928632</v>
      </c>
      <c r="H11" s="301">
        <f t="shared" si="1"/>
        <v>18.072418890897588</v>
      </c>
    </row>
    <row r="12" spans="1:11" ht="12" customHeight="1" x14ac:dyDescent="0.2">
      <c r="A12" s="299">
        <v>6</v>
      </c>
      <c r="B12" s="333" t="s">
        <v>6</v>
      </c>
      <c r="C12" s="336">
        <f>'Año 2014'!$K10/VLOOKUP(A12,DATOS,4,0)*100000</f>
        <v>3.2085739050332105</v>
      </c>
      <c r="D12" s="300">
        <f>'Año 2014'!$L10/VLOOKUP(A12,DATOS,5,0)*100000</f>
        <v>10.895941488794204</v>
      </c>
      <c r="E12" s="301">
        <f t="shared" si="0"/>
        <v>0.29447422311628862</v>
      </c>
      <c r="F12" s="300">
        <f>('Año 2013'!I10-'Año 2012'!I10)/VLOOKUP(A12,DATOS,4,0)*100000</f>
        <v>6.7372607518678773</v>
      </c>
      <c r="G12" s="300">
        <f>('Año 2013'!J10-'Año 2012'!J10)/VLOOKUP(A12,DATOS,5,0)*100000</f>
        <v>13.522641669128522</v>
      </c>
      <c r="H12" s="301">
        <f t="shared" si="1"/>
        <v>0.49822075573064162</v>
      </c>
    </row>
    <row r="13" spans="1:11" ht="12" customHeight="1" x14ac:dyDescent="0.2">
      <c r="A13" s="299">
        <v>7</v>
      </c>
      <c r="B13" s="333" t="s">
        <v>7</v>
      </c>
      <c r="C13" s="336">
        <f>'Año 2014'!$K11/VLOOKUP(A13,DATOS,4,0)*100000</f>
        <v>393.64958457156865</v>
      </c>
      <c r="D13" s="300">
        <f>'Año 2014'!$L11/VLOOKUP(A13,DATOS,5,0)*100000</f>
        <v>311.83146832215795</v>
      </c>
      <c r="E13" s="301">
        <f t="shared" si="0"/>
        <v>1.2623792803517928</v>
      </c>
      <c r="F13" s="300">
        <f>('Año 2013'!I11-'Año 2012'!I11)/VLOOKUP(A13,DATOS,4,0)*100000</f>
        <v>695.72453432686461</v>
      </c>
      <c r="G13" s="300">
        <f>('Año 2013'!J11-'Año 2012'!J11)/VLOOKUP(A13,DATOS,5,0)*100000</f>
        <v>292.7959991140562</v>
      </c>
      <c r="H13" s="301">
        <f t="shared" si="1"/>
        <v>2.3761408503941035</v>
      </c>
    </row>
    <row r="14" spans="1:11" ht="12" customHeight="1" x14ac:dyDescent="0.2">
      <c r="A14" s="299">
        <v>8</v>
      </c>
      <c r="B14" s="333" t="s">
        <v>8</v>
      </c>
      <c r="C14" s="336">
        <f>'Año 2014'!$K12/VLOOKUP(A14,DATOS,4,0)*100000</f>
        <v>52.136885665808009</v>
      </c>
      <c r="D14" s="300">
        <f>'Año 2014'!$L12/VLOOKUP(A14,DATOS,5,0)*100000</f>
        <v>70.097996668691906</v>
      </c>
      <c r="E14" s="301">
        <f t="shared" si="0"/>
        <v>0.74377140779394157</v>
      </c>
      <c r="F14" s="300">
        <f>('Año 2013'!I12-'Año 2012'!I12)/VLOOKUP(A14,DATOS,4,0)*100000</f>
        <v>115.75669810305111</v>
      </c>
      <c r="G14" s="300">
        <f>('Año 2013'!J12-'Año 2012'!J12)/VLOOKUP(A14,DATOS,5,0)*100000</f>
        <v>110.35474711403738</v>
      </c>
      <c r="H14" s="301">
        <f t="shared" si="1"/>
        <v>1.0489507803722435</v>
      </c>
    </row>
    <row r="15" spans="1:11" ht="12" customHeight="1" x14ac:dyDescent="0.2">
      <c r="A15" s="299">
        <v>9</v>
      </c>
      <c r="B15" s="333" t="s">
        <v>9</v>
      </c>
      <c r="C15" s="336">
        <f>'Año 2014'!$K13/VLOOKUP(A15,DATOS,4,0)*100000</f>
        <v>125.10628308374105</v>
      </c>
      <c r="D15" s="300">
        <f>'Año 2014'!$L13/VLOOKUP(A15,DATOS,5,0)*100000</f>
        <v>25.995202703501082</v>
      </c>
      <c r="E15" s="301">
        <f t="shared" si="0"/>
        <v>4.8126681107545854</v>
      </c>
      <c r="F15" s="300">
        <f>('Año 2013'!I13-'Año 2012'!I13)/VLOOKUP(A15,DATOS,4,0)*100000</f>
        <v>257.94224498501302</v>
      </c>
      <c r="G15" s="300">
        <f>('Año 2013'!J13-'Año 2012'!J13)/VLOOKUP(A15,DATOS,5,0)*100000</f>
        <v>25.995202703501082</v>
      </c>
      <c r="H15" s="301">
        <f t="shared" si="1"/>
        <v>9.9226864251484717</v>
      </c>
    </row>
    <row r="16" spans="1:11" ht="12" customHeight="1" x14ac:dyDescent="0.2">
      <c r="A16" s="299">
        <v>10</v>
      </c>
      <c r="B16" s="333" t="s">
        <v>10</v>
      </c>
      <c r="C16" s="336">
        <f>'Año 2014'!$K14/VLOOKUP(A16,DATOS,4,0)*100000</f>
        <v>5.8700447827610045</v>
      </c>
      <c r="D16" s="300">
        <f>'Año 2014'!$L14/VLOOKUP(A16,DATOS,5,0)*100000</f>
        <v>7.8202387779573543</v>
      </c>
      <c r="E16" s="301">
        <f t="shared" si="0"/>
        <v>0.75062219318759216</v>
      </c>
      <c r="F16" s="300">
        <f>('Año 2013'!I14-'Año 2012'!I14)/VLOOKUP(A16,DATOS,4,0)*100000</f>
        <v>12.25135153047216</v>
      </c>
      <c r="G16" s="300">
        <f>('Año 2013'!J14-'Año 2012'!J14)/VLOOKUP(A16,DATOS,5,0)*100000</f>
        <v>12.773056670663678</v>
      </c>
      <c r="H16" s="301">
        <f t="shared" si="1"/>
        <v>0.95915581104484282</v>
      </c>
    </row>
    <row r="17" spans="1:8" ht="12" customHeight="1" x14ac:dyDescent="0.2">
      <c r="A17" s="299">
        <v>11</v>
      </c>
      <c r="B17" s="333" t="s">
        <v>11</v>
      </c>
      <c r="C17" s="336">
        <f>'Año 2014'!$K15/VLOOKUP(A17,DATOS,4,0)*100000</f>
        <v>213.96200140269025</v>
      </c>
      <c r="D17" s="300">
        <f>'Año 2014'!$L15/VLOOKUP(A17,DATOS,5,0)*100000</f>
        <v>37.681797648746624</v>
      </c>
      <c r="E17" s="301">
        <f t="shared" si="0"/>
        <v>5.6781261710800326</v>
      </c>
      <c r="F17" s="300">
        <f>('Año 2013'!I15-'Año 2012'!I15)/VLOOKUP(A17,DATOS,4,0)*100000</f>
        <v>443.07353388830995</v>
      </c>
      <c r="G17" s="300">
        <f>('Año 2013'!J15-'Año 2012'!J15)/VLOOKUP(A17,DATOS,5,0)*100000</f>
        <v>75.460880489357493</v>
      </c>
      <c r="H17" s="301">
        <f t="shared" si="1"/>
        <v>5.8715659162073806</v>
      </c>
    </row>
    <row r="18" spans="1:8" ht="12" customHeight="1" x14ac:dyDescent="0.2">
      <c r="A18" s="299">
        <v>12</v>
      </c>
      <c r="B18" s="333" t="s">
        <v>12</v>
      </c>
      <c r="C18" s="336">
        <f>'Año 2014'!$K16/VLOOKUP(A18,DATOS,4,0)*100000</f>
        <v>79.829728663143811</v>
      </c>
      <c r="D18" s="300">
        <f>'Año 2014'!$L16/VLOOKUP(A18,DATOS,5,0)*100000</f>
        <v>56.954500473434287</v>
      </c>
      <c r="E18" s="301">
        <f t="shared" si="0"/>
        <v>1.4016403971513962</v>
      </c>
      <c r="F18" s="300">
        <f>('Año 2013'!I16-'Año 2012'!I16)/VLOOKUP(A18,DATOS,4,0)*100000</f>
        <v>147.14658350418219</v>
      </c>
      <c r="G18" s="300">
        <f>('Año 2013'!J16-'Año 2012'!J16)/VLOOKUP(A18,DATOS,5,0)*100000</f>
        <v>141.6743199276678</v>
      </c>
      <c r="H18" s="301">
        <f t="shared" si="1"/>
        <v>1.0386256562184895</v>
      </c>
    </row>
    <row r="19" spans="1:8" ht="12" customHeight="1" x14ac:dyDescent="0.2">
      <c r="A19" s="299">
        <v>13</v>
      </c>
      <c r="B19" s="333" t="s">
        <v>13</v>
      </c>
      <c r="C19" s="336">
        <f>'Año 2014'!$K17/VLOOKUP(A19,DATOS,4,0)*100000</f>
        <v>137.3483083556452</v>
      </c>
      <c r="D19" s="300">
        <f>'Año 2014'!$L17/VLOOKUP(A19,DATOS,5,0)*100000</f>
        <v>85.28265107212475</v>
      </c>
      <c r="E19" s="301">
        <f t="shared" si="0"/>
        <v>1.6105070214044799</v>
      </c>
      <c r="F19" s="300">
        <f>('Año 2013'!I17-'Año 2012'!I17)/VLOOKUP(A19,DATOS,4,0)*100000</f>
        <v>227.75478980493062</v>
      </c>
      <c r="G19" s="300">
        <f>('Año 2013'!J17-'Año 2012'!J17)/VLOOKUP(A19,DATOS,5,0)*100000</f>
        <v>138.88888888888889</v>
      </c>
      <c r="H19" s="301">
        <f t="shared" si="1"/>
        <v>1.6398344865955006</v>
      </c>
    </row>
    <row r="20" spans="1:8" ht="12" customHeight="1" x14ac:dyDescent="0.2">
      <c r="A20" s="299">
        <v>14</v>
      </c>
      <c r="B20" s="333" t="s">
        <v>14</v>
      </c>
      <c r="C20" s="336">
        <f>'Año 2014'!$K18/VLOOKUP(A20,DATOS,4,0)*100000</f>
        <v>17.755341482631543</v>
      </c>
      <c r="D20" s="300">
        <f>'Año 2014'!$L18/VLOOKUP(A20,DATOS,5,0)*100000</f>
        <v>11.592073430516058</v>
      </c>
      <c r="E20" s="301">
        <f t="shared" si="0"/>
        <v>1.5316795212744876</v>
      </c>
      <c r="F20" s="300">
        <f>('Año 2013'!I18-'Año 2012'!I18)/VLOOKUP(A20,DATOS,4,0)*100000</f>
        <v>34.131953797104195</v>
      </c>
      <c r="G20" s="300">
        <f>('Año 2013'!J18-'Año 2012'!J18)/VLOOKUP(A20,DATOS,5,0)*100000</f>
        <v>20.17321869726171</v>
      </c>
      <c r="H20" s="301">
        <f t="shared" si="1"/>
        <v>1.6919438741690351</v>
      </c>
    </row>
    <row r="21" spans="1:8" ht="12" customHeight="1" x14ac:dyDescent="0.2">
      <c r="A21" s="299">
        <v>15</v>
      </c>
      <c r="B21" s="333" t="s">
        <v>15</v>
      </c>
      <c r="C21" s="336">
        <f>'Año 2014'!$K19/VLOOKUP(A21,DATOS,4,0)*100000</f>
        <v>8.7993836560307521</v>
      </c>
      <c r="D21" s="300">
        <f>'Año 2014'!$L19/VLOOKUP(A21,DATOS,5,0)*100000</f>
        <v>5.1561151688044005</v>
      </c>
      <c r="E21" s="301">
        <f t="shared" si="0"/>
        <v>1.7065917590958606</v>
      </c>
      <c r="F21" s="300">
        <f>('Año 2013'!I19-'Año 2012'!I19)/VLOOKUP(A21,DATOS,4,0)*100000</f>
        <v>17.673212182247891</v>
      </c>
      <c r="G21" s="300">
        <f>('Año 2013'!J19-'Año 2012'!J19)/VLOOKUP(A21,DATOS,5,0)*100000</f>
        <v>8.4962400894764336</v>
      </c>
      <c r="H21" s="301">
        <f t="shared" si="1"/>
        <v>2.0801215591986613</v>
      </c>
    </row>
    <row r="22" spans="1:8" ht="12" customHeight="1" x14ac:dyDescent="0.2">
      <c r="A22" s="299">
        <v>16</v>
      </c>
      <c r="B22" s="333" t="s">
        <v>16</v>
      </c>
      <c r="C22" s="336">
        <f>'Año 2014'!$K20/VLOOKUP(A22,DATOS,4,0)*100000</f>
        <v>13.629514828808091</v>
      </c>
      <c r="D22" s="300">
        <f>'Año 2014'!$L20/VLOOKUP(A22,DATOS,5,0)*100000</f>
        <v>14.339490112269774</v>
      </c>
      <c r="E22" s="301">
        <f t="shared" si="0"/>
        <v>0.95048810816123908</v>
      </c>
      <c r="F22" s="300">
        <f>('Año 2013'!I20-'Año 2012'!I20)/VLOOKUP(A22,DATOS,4,0)*100000</f>
        <v>26.13537499997399</v>
      </c>
      <c r="G22" s="300">
        <f>('Año 2013'!J20-'Año 2012'!J20)/VLOOKUP(A22,DATOS,5,0)*100000</f>
        <v>20.627394867382723</v>
      </c>
      <c r="H22" s="301">
        <f t="shared" si="1"/>
        <v>1.267022576917884</v>
      </c>
    </row>
    <row r="23" spans="1:8" ht="12" customHeight="1" x14ac:dyDescent="0.2">
      <c r="A23" s="299">
        <v>17</v>
      </c>
      <c r="B23" s="333" t="s">
        <v>17</v>
      </c>
      <c r="C23" s="336">
        <f>'Año 2014'!$K21/VLOOKUP(A23,DATOS,4,0)*100000</f>
        <v>9.4177209574217677</v>
      </c>
      <c r="D23" s="300">
        <f>'Año 2014'!$L21/VLOOKUP(A23,DATOS,5,0)*100000</f>
        <v>11.366125639086246</v>
      </c>
      <c r="E23" s="301">
        <f t="shared" si="0"/>
        <v>0.82857793908557253</v>
      </c>
      <c r="F23" s="300">
        <f>('Año 2013'!I21-'Año 2012'!I21)/VLOOKUP(A23,DATOS,4,0)*100000</f>
        <v>16.971019999414857</v>
      </c>
      <c r="G23" s="300">
        <f>('Año 2013'!J21-'Año 2012'!J21)/VLOOKUP(A23,DATOS,5,0)*100000</f>
        <v>13.184705741340046</v>
      </c>
      <c r="H23" s="301">
        <f t="shared" si="1"/>
        <v>1.2871747259556194</v>
      </c>
    </row>
    <row r="24" spans="1:8" ht="12" customHeight="1" x14ac:dyDescent="0.2">
      <c r="A24" s="299">
        <v>18</v>
      </c>
      <c r="B24" s="333" t="s">
        <v>79</v>
      </c>
      <c r="C24" s="336">
        <f>'Año 2014'!$K22/VLOOKUP(A24,DATOS,4,0)*100000</f>
        <v>336.92259348954298</v>
      </c>
      <c r="D24" s="300">
        <f>'Año 2014'!$L22/VLOOKUP(A24,DATOS,5,0)*100000</f>
        <v>25.456291871141225</v>
      </c>
      <c r="E24" s="301" t="s">
        <v>58</v>
      </c>
      <c r="F24" s="300">
        <f>('Año 2013'!I22-'Año 2012'!I22)/VLOOKUP(A24,DATOS,4,0)*100000</f>
        <v>0</v>
      </c>
      <c r="G24" s="300">
        <f>('Año 2013'!J22-'Año 2012'!J22)/VLOOKUP(A24,DATOS,5,0)*100000</f>
        <v>34.763241892819607</v>
      </c>
      <c r="H24" s="301">
        <f t="shared" si="1"/>
        <v>0</v>
      </c>
    </row>
    <row r="25" spans="1:8" ht="12" customHeight="1" x14ac:dyDescent="0.2">
      <c r="A25" s="299">
        <v>19</v>
      </c>
      <c r="B25" s="333" t="s">
        <v>19</v>
      </c>
      <c r="C25" s="336">
        <f>'Año 2014'!$K23/VLOOKUP(A25,DATOS,4,0)*100000</f>
        <v>11552.571991564973</v>
      </c>
      <c r="D25" s="300">
        <f>'Año 2014'!$L23/VLOOKUP(A25,DATOS,5,0)*100000</f>
        <v>1370.1698882650917</v>
      </c>
      <c r="E25" s="301">
        <f t="shared" ref="E25:E56" si="2">$C25/$D25</f>
        <v>8.4314887449415732</v>
      </c>
      <c r="F25" s="300">
        <f>('Año 2013'!I23-'Año 2012'!I23)/VLOOKUP(A25,DATOS,4,0)*100000</f>
        <v>30495.838662840946</v>
      </c>
      <c r="G25" s="300">
        <f>('Año 2013'!J23-'Año 2012'!J23)/VLOOKUP(A25,DATOS,5,0)*100000</f>
        <v>4955.3791854872634</v>
      </c>
      <c r="H25" s="301">
        <f t="shared" si="1"/>
        <v>6.1540878147435425</v>
      </c>
    </row>
    <row r="26" spans="1:8" ht="12" customHeight="1" x14ac:dyDescent="0.2">
      <c r="A26" s="299">
        <v>20</v>
      </c>
      <c r="B26" s="333" t="s">
        <v>20</v>
      </c>
      <c r="C26" s="336">
        <f>'Año 2014'!$K24/VLOOKUP(A26,DATOS,4,0)*100000</f>
        <v>595.26387725833308</v>
      </c>
      <c r="D26" s="300">
        <f>'Año 2014'!$L24/VLOOKUP(A26,DATOS,5,0)*100000</f>
        <v>31.324975260388857</v>
      </c>
      <c r="E26" s="301">
        <f t="shared" si="2"/>
        <v>19.002852270758464</v>
      </c>
      <c r="F26" s="300">
        <f>('Año 2013'!I24-'Año 2012'!I24)/VLOOKUP(A26,DATOS,4,0)*100000</f>
        <v>1353.6162205345886</v>
      </c>
      <c r="G26" s="300">
        <f>('Año 2013'!J24-'Año 2012'!J24)/VLOOKUP(A26,DATOS,5,0)*100000</f>
        <v>72.616988103628714</v>
      </c>
      <c r="H26" s="301">
        <f t="shared" si="1"/>
        <v>18.640489724014699</v>
      </c>
    </row>
    <row r="27" spans="1:8" ht="12" customHeight="1" x14ac:dyDescent="0.2">
      <c r="A27" s="299">
        <v>21</v>
      </c>
      <c r="B27" s="333" t="s">
        <v>21</v>
      </c>
      <c r="C27" s="336">
        <f>'Año 2014'!$K25/VLOOKUP(A27,DATOS,4,0)*100000</f>
        <v>721.76074858356526</v>
      </c>
      <c r="D27" s="300">
        <f>'Año 2014'!$L25/VLOOKUP(A27,DATOS,5,0)*100000</f>
        <v>660.5992221436926</v>
      </c>
      <c r="E27" s="301">
        <f t="shared" si="2"/>
        <v>1.0925849204626659</v>
      </c>
      <c r="F27" s="300">
        <f>('Año 2013'!I25-'Año 2012'!I25)/VLOOKUP(A27,DATOS,4,0)*100000</f>
        <v>1456.8592847159664</v>
      </c>
      <c r="G27" s="300">
        <f>('Año 2013'!J25-'Año 2012'!J25)/VLOOKUP(A27,DATOS,5,0)*100000</f>
        <v>780.5428461605228</v>
      </c>
      <c r="H27" s="301">
        <f t="shared" si="1"/>
        <v>1.8664693320581092</v>
      </c>
    </row>
    <row r="28" spans="1:8" ht="12" customHeight="1" x14ac:dyDescent="0.2">
      <c r="A28" s="299">
        <v>22</v>
      </c>
      <c r="B28" s="333" t="s">
        <v>22</v>
      </c>
      <c r="C28" s="336">
        <f>'Año 2014'!$K26/VLOOKUP(A28,DATOS,4,0)*100000</f>
        <v>41.446537714742867</v>
      </c>
      <c r="D28" s="300">
        <f>'Año 2014'!$L26/VLOOKUP(A28,DATOS,5,0)*100000</f>
        <v>27.278255860412351</v>
      </c>
      <c r="E28" s="301">
        <f t="shared" si="2"/>
        <v>1.5193983782112799</v>
      </c>
      <c r="F28" s="300">
        <f>('Año 2013'!I26-'Año 2012'!I26)/VLOOKUP(A28,DATOS,4,0)*100000</f>
        <v>45.766116580792719</v>
      </c>
      <c r="G28" s="300">
        <f>('Año 2013'!J26-'Año 2012'!J26)/VLOOKUP(A28,DATOS,5,0)*100000</f>
        <v>27.43871618900301</v>
      </c>
      <c r="H28" s="301">
        <f t="shared" si="1"/>
        <v>1.6679394278342743</v>
      </c>
    </row>
    <row r="29" spans="1:8" ht="12" customHeight="1" x14ac:dyDescent="0.2">
      <c r="A29" s="299">
        <v>23</v>
      </c>
      <c r="B29" s="333" t="s">
        <v>23</v>
      </c>
      <c r="C29" s="336">
        <f>'Año 2014'!$K27/VLOOKUP(A29,DATOS,4,0)*100000</f>
        <v>30569.437820127325</v>
      </c>
      <c r="D29" s="300">
        <f>'Año 2014'!$L27/VLOOKUP(A29,DATOS,5,0)*100000</f>
        <v>21545.635012233968</v>
      </c>
      <c r="E29" s="301">
        <f t="shared" si="2"/>
        <v>1.4188227825621984</v>
      </c>
      <c r="F29" s="300">
        <f>('Año 2013'!I27-'Año 2012'!I27)/VLOOKUP(A29,DATOS,4,0)*100000</f>
        <v>54918.814673496054</v>
      </c>
      <c r="G29" s="300">
        <f>('Año 2013'!J27-'Año 2012'!J27)/VLOOKUP(A29,DATOS,5,0)*100000</f>
        <v>30067.863902866902</v>
      </c>
      <c r="H29" s="301">
        <f t="shared" si="1"/>
        <v>1.8264953856020238</v>
      </c>
    </row>
    <row r="30" spans="1:8" ht="12" customHeight="1" x14ac:dyDescent="0.2">
      <c r="A30" s="299">
        <v>24</v>
      </c>
      <c r="B30" s="333" t="s">
        <v>24</v>
      </c>
      <c r="C30" s="336">
        <f>'Año 2014'!$K28/VLOOKUP(A30,DATOS,4,0)*100000</f>
        <v>5432.5022891384724</v>
      </c>
      <c r="D30" s="300">
        <f>'Año 2014'!$L28/VLOOKUP(A30,DATOS,5,0)*100000</f>
        <v>735.86744639376218</v>
      </c>
      <c r="E30" s="301">
        <f t="shared" si="2"/>
        <v>7.3824468194120172</v>
      </c>
      <c r="F30" s="300">
        <f>('Año 2013'!I28-'Año 2012'!I28)/VLOOKUP(A30,DATOS,4,0)*100000</f>
        <v>10848.198245187014</v>
      </c>
      <c r="G30" s="300">
        <f>('Año 2013'!J28-'Año 2012'!J28)/VLOOKUP(A30,DATOS,5,0)*100000</f>
        <v>1673.9766081871346</v>
      </c>
      <c r="H30" s="301">
        <f t="shared" si="1"/>
        <v>6.4804957202689231</v>
      </c>
    </row>
    <row r="31" spans="1:8" ht="12" customHeight="1" x14ac:dyDescent="0.2">
      <c r="A31" s="299">
        <v>25</v>
      </c>
      <c r="B31" s="333" t="s">
        <v>25</v>
      </c>
      <c r="C31" s="336">
        <f>'Año 2014'!$K29/VLOOKUP(A31,DATOS,4,0)*100000</f>
        <v>28.052378973680675</v>
      </c>
      <c r="D31" s="300">
        <f>'Año 2014'!$L29/VLOOKUP(A31,DATOS,5,0)*100000</f>
        <v>14.879291745712903</v>
      </c>
      <c r="E31" s="301">
        <f t="shared" si="2"/>
        <v>1.8853302598736441</v>
      </c>
      <c r="F31" s="300">
        <f>('Año 2013'!I29-'Año 2012'!I29)/VLOOKUP(A31,DATOS,4,0)*100000</f>
        <v>52.729676223534049</v>
      </c>
      <c r="G31" s="300">
        <f>('Año 2013'!J29-'Año 2012'!J29)/VLOOKUP(A31,DATOS,5,0)*100000</f>
        <v>22.897576742013747</v>
      </c>
      <c r="H31" s="301">
        <f t="shared" si="1"/>
        <v>2.3028496341616234</v>
      </c>
    </row>
    <row r="32" spans="1:8" ht="12" customHeight="1" x14ac:dyDescent="0.2">
      <c r="A32" s="299">
        <v>26</v>
      </c>
      <c r="B32" s="333" t="s">
        <v>26</v>
      </c>
      <c r="C32" s="336">
        <f>'Año 2014'!$K30/VLOOKUP(A32,DATOS,4,0)*100000</f>
        <v>407.84235728321431</v>
      </c>
      <c r="D32" s="300">
        <f>'Año 2014'!$L30/VLOOKUP(A32,DATOS,5,0)*100000</f>
        <v>134.02036452443991</v>
      </c>
      <c r="E32" s="301">
        <f t="shared" si="2"/>
        <v>3.0431372032930137</v>
      </c>
      <c r="F32" s="300">
        <f>('Año 2013'!I30-'Año 2012'!I30)/VLOOKUP(A32,DATOS,4,0)*100000</f>
        <v>798.52460438281923</v>
      </c>
      <c r="G32" s="300">
        <f>('Año 2013'!J30-'Año 2012'!J30)/VLOOKUP(A32,DATOS,5,0)*100000</f>
        <v>265.85040644173881</v>
      </c>
      <c r="H32" s="301">
        <f t="shared" si="1"/>
        <v>3.0036614014273328</v>
      </c>
    </row>
    <row r="33" spans="1:8" ht="12" customHeight="1" x14ac:dyDescent="0.2">
      <c r="A33" s="299">
        <v>27</v>
      </c>
      <c r="B33" s="333" t="s">
        <v>27</v>
      </c>
      <c r="C33" s="336">
        <f>'Año 2014'!$K31/VLOOKUP(A33,DATOS,4,0)*100000</f>
        <v>48.962391121585668</v>
      </c>
      <c r="D33" s="300">
        <f>'Año 2014'!$L31/VLOOKUP(A33,DATOS,5,0)*100000</f>
        <v>2.6591285776223952</v>
      </c>
      <c r="E33" s="301">
        <f t="shared" si="2"/>
        <v>18.412946080766194</v>
      </c>
      <c r="F33" s="300">
        <f>('Año 2013'!I31-'Año 2012'!I31)/VLOOKUP(A33,DATOS,4,0)*100000</f>
        <v>104.49081979361053</v>
      </c>
      <c r="G33" s="300">
        <f>('Año 2013'!J31-'Año 2012'!J31)/VLOOKUP(A33,DATOS,5,0)*100000</f>
        <v>4.0859780582978269</v>
      </c>
      <c r="H33" s="301">
        <f t="shared" si="1"/>
        <v>25.573025185832801</v>
      </c>
    </row>
    <row r="34" spans="1:8" ht="12" customHeight="1" x14ac:dyDescent="0.2">
      <c r="A34" s="299">
        <v>28</v>
      </c>
      <c r="B34" s="333" t="s">
        <v>28</v>
      </c>
      <c r="C34" s="336">
        <f>'Año 2014'!$K32/VLOOKUP(A34,DATOS,4,0)*100000</f>
        <v>39.452763534992584</v>
      </c>
      <c r="D34" s="300">
        <f>'Año 2014'!$L32/VLOOKUP(A34,DATOS,5,0)*100000</f>
        <v>24.844891959226768</v>
      </c>
      <c r="E34" s="301">
        <f t="shared" si="2"/>
        <v>1.5879627731824699</v>
      </c>
      <c r="F34" s="300">
        <f>('Año 2013'!I32-'Año 2012'!I32)/VLOOKUP(A34,DATOS,4,0)*100000</f>
        <v>85.668263435424294</v>
      </c>
      <c r="G34" s="300">
        <f>('Año 2013'!J32-'Año 2012'!J32)/VLOOKUP(A34,DATOS,5,0)*100000</f>
        <v>40.257926785784122</v>
      </c>
      <c r="H34" s="301">
        <f t="shared" si="1"/>
        <v>2.1279849777479218</v>
      </c>
    </row>
    <row r="35" spans="1:8" ht="12" customHeight="1" x14ac:dyDescent="0.2">
      <c r="A35" s="299">
        <v>29</v>
      </c>
      <c r="B35" s="333" t="s">
        <v>29</v>
      </c>
      <c r="C35" s="336">
        <f>'Año 2014'!$K33/VLOOKUP(A35,DATOS,4,0)*100000</f>
        <v>4692.6284735256468</v>
      </c>
      <c r="D35" s="300">
        <f>'Año 2014'!$L33/VLOOKUP(A35,DATOS,5,0)*100000</f>
        <v>1045.1150836875192</v>
      </c>
      <c r="E35" s="301">
        <f t="shared" si="2"/>
        <v>4.4900590822672539</v>
      </c>
      <c r="F35" s="300">
        <f>('Año 2013'!I33-'Año 2012'!I33)/VLOOKUP(A35,DATOS,4,0)*100000</f>
        <v>8818.7486163649137</v>
      </c>
      <c r="G35" s="300">
        <f>('Año 2013'!J33-'Año 2012'!J33)/VLOOKUP(A35,DATOS,5,0)*100000</f>
        <v>1328.4637235428547</v>
      </c>
      <c r="H35" s="301">
        <f t="shared" si="1"/>
        <v>6.6383059319424698</v>
      </c>
    </row>
    <row r="36" spans="1:8" ht="12" customHeight="1" x14ac:dyDescent="0.2">
      <c r="A36" s="299">
        <v>30</v>
      </c>
      <c r="B36" s="333" t="s">
        <v>30</v>
      </c>
      <c r="C36" s="336">
        <f>'Año 2014'!$K34/VLOOKUP(A36,DATOS,4,0)*100000</f>
        <v>259.99374884851085</v>
      </c>
      <c r="D36" s="300">
        <f>'Año 2014'!$L34/VLOOKUP(A36,DATOS,5,0)*100000</f>
        <v>75.961867142694359</v>
      </c>
      <c r="E36" s="301">
        <f t="shared" si="2"/>
        <v>3.4226877067162214</v>
      </c>
      <c r="F36" s="300">
        <f>('Año 2013'!I34-'Año 2012'!I34)/VLOOKUP(A36,DATOS,4,0)*100000</f>
        <v>515.69056682404425</v>
      </c>
      <c r="G36" s="300">
        <f>('Año 2013'!J34-'Año 2012'!J34)/VLOOKUP(A36,DATOS,5,0)*100000</f>
        <v>128.12234924734449</v>
      </c>
      <c r="H36" s="301">
        <f t="shared" si="1"/>
        <v>4.024985257088022</v>
      </c>
    </row>
    <row r="37" spans="1:8" ht="12" customHeight="1" x14ac:dyDescent="0.2">
      <c r="A37" s="299">
        <v>31</v>
      </c>
      <c r="B37" s="333" t="s">
        <v>31</v>
      </c>
      <c r="C37" s="336">
        <f>'Año 2014'!$K35/VLOOKUP(A37,DATOS,4,0)*100000</f>
        <v>132.63842521108285</v>
      </c>
      <c r="D37" s="300">
        <f>'Año 2014'!$L35/VLOOKUP(A37,DATOS,5,0)*100000</f>
        <v>11.349939050827297</v>
      </c>
      <c r="E37" s="301">
        <f t="shared" si="2"/>
        <v>11.686267619332707</v>
      </c>
      <c r="F37" s="300">
        <f>('Año 2013'!I35-'Año 2012'!I35)/VLOOKUP(A37,DATOS,4,0)*100000</f>
        <v>237.01757769941378</v>
      </c>
      <c r="G37" s="300">
        <f>('Año 2013'!J35-'Año 2012'!J35)/VLOOKUP(A37,DATOS,5,0)*100000</f>
        <v>19.586751961999106</v>
      </c>
      <c r="H37" s="301">
        <f t="shared" si="1"/>
        <v>12.100912808783166</v>
      </c>
    </row>
    <row r="38" spans="1:8" ht="12" customHeight="1" x14ac:dyDescent="0.2">
      <c r="A38" s="299">
        <v>32</v>
      </c>
      <c r="B38" s="333" t="s">
        <v>32</v>
      </c>
      <c r="C38" s="336">
        <f>'Año 2014'!$K36/VLOOKUP(A38,DATOS,4,0)*100000</f>
        <v>8.7472722469002822</v>
      </c>
      <c r="D38" s="300">
        <f>'Año 2014'!$L36/VLOOKUP(A38,DATOS,5,0)*100000</f>
        <v>2.853698961350863</v>
      </c>
      <c r="E38" s="301">
        <f t="shared" si="2"/>
        <v>3.0652400149312045</v>
      </c>
      <c r="F38" s="300">
        <f>('Año 2013'!I36-'Año 2012'!I36)/VLOOKUP(A38,DATOS,4,0)*100000</f>
        <v>16.616095025601219</v>
      </c>
      <c r="G38" s="300">
        <f>('Año 2013'!J36-'Año 2012'!J36)/VLOOKUP(A38,DATOS,5,0)*100000</f>
        <v>6.5181078549036764</v>
      </c>
      <c r="H38" s="301">
        <f t="shared" si="1"/>
        <v>2.5492206320428812</v>
      </c>
    </row>
    <row r="39" spans="1:8" ht="12" customHeight="1" x14ac:dyDescent="0.2">
      <c r="A39" s="299">
        <v>33</v>
      </c>
      <c r="B39" s="333" t="s">
        <v>33</v>
      </c>
      <c r="C39" s="336">
        <f>'Año 2014'!$K37/VLOOKUP(A39,DATOS,4,0)*100000</f>
        <v>4.5193647694257884</v>
      </c>
      <c r="D39" s="300">
        <f>'Año 2014'!$L37/VLOOKUP(A39,DATOS,5,0)*100000</f>
        <v>2.0066926239451943</v>
      </c>
      <c r="E39" s="301">
        <f t="shared" si="2"/>
        <v>2.2521460015837578</v>
      </c>
      <c r="F39" s="300">
        <f>('Año 2013'!I37-'Año 2012'!I37)/VLOOKUP(A39,DATOS,4,0)*100000</f>
        <v>8.4403467470809161</v>
      </c>
      <c r="G39" s="300">
        <f>('Año 2013'!J37-'Año 2012'!J37)/VLOOKUP(A39,DATOS,5,0)*100000</f>
        <v>1.8850748891606368</v>
      </c>
      <c r="H39" s="301">
        <f t="shared" si="1"/>
        <v>4.4774596466239762</v>
      </c>
    </row>
    <row r="40" spans="1:8" ht="12" customHeight="1" x14ac:dyDescent="0.2">
      <c r="A40" s="299">
        <v>34</v>
      </c>
      <c r="B40" s="333" t="s">
        <v>34</v>
      </c>
      <c r="C40" s="336">
        <f>'Año 2014'!$K38/VLOOKUP(A40,DATOS,4,0)*100000</f>
        <v>326.59891389296462</v>
      </c>
      <c r="D40" s="300">
        <f>'Año 2014'!$L38/VLOOKUP(A40,DATOS,5,0)*100000</f>
        <v>668.74150123787444</v>
      </c>
      <c r="E40" s="301">
        <f t="shared" si="2"/>
        <v>0.48837841421298583</v>
      </c>
      <c r="F40" s="300">
        <f>('Año 2013'!I38-'Año 2012'!I38)/VLOOKUP(A40,DATOS,4,0)*100000</f>
        <v>677.39706813439057</v>
      </c>
      <c r="G40" s="300">
        <f>('Año 2013'!J38-'Año 2012'!J38)/VLOOKUP(A40,DATOS,5,0)*100000</f>
        <v>818.03039508652716</v>
      </c>
      <c r="H40" s="301">
        <f t="shared" si="1"/>
        <v>0.8280830054765127</v>
      </c>
    </row>
    <row r="41" spans="1:8" ht="12" customHeight="1" x14ac:dyDescent="0.2">
      <c r="A41" s="299">
        <v>35</v>
      </c>
      <c r="B41" s="333" t="s">
        <v>35</v>
      </c>
      <c r="C41" s="336">
        <f>'Año 2014'!$K39/VLOOKUP(A41,DATOS,4,0)*100000</f>
        <v>85.159319418308939</v>
      </c>
      <c r="D41" s="300">
        <f>'Año 2014'!$L39/VLOOKUP(A41,DATOS,5,0)*100000</f>
        <v>52.660479161713283</v>
      </c>
      <c r="E41" s="301">
        <f t="shared" si="2"/>
        <v>1.6171390912869605</v>
      </c>
      <c r="F41" s="300">
        <f>('Año 2013'!I39-'Año 2012'!I39)/VLOOKUP(A41,DATOS,4,0)*100000</f>
        <v>124.79430591532885</v>
      </c>
      <c r="G41" s="300">
        <f>('Año 2013'!J39-'Año 2012'!J39)/VLOOKUP(A41,DATOS,5,0)*100000</f>
        <v>45.120179605070732</v>
      </c>
      <c r="H41" s="301">
        <f t="shared" si="1"/>
        <v>2.76582023847494</v>
      </c>
    </row>
    <row r="42" spans="1:8" ht="12" customHeight="1" x14ac:dyDescent="0.2">
      <c r="A42" s="299">
        <v>36</v>
      </c>
      <c r="B42" s="333" t="s">
        <v>36</v>
      </c>
      <c r="C42" s="336">
        <f>'Año 2014'!$K40/VLOOKUP(A42,DATOS,4,0)*100000</f>
        <v>1589.8568719740501</v>
      </c>
      <c r="D42" s="300">
        <f>'Año 2014'!$L40/VLOOKUP(A42,DATOS,5,0)*100000</f>
        <v>70.481194335874932</v>
      </c>
      <c r="E42" s="301">
        <f t="shared" si="2"/>
        <v>22.557178364453634</v>
      </c>
      <c r="F42" s="300">
        <f>('Año 2013'!I40-'Año 2012'!I40)/VLOOKUP(A42,DATOS,4,0)*100000</f>
        <v>3055.9686408131442</v>
      </c>
      <c r="G42" s="300">
        <f>('Año 2013'!J40-'Año 2012'!J40)/VLOOKUP(A42,DATOS,5,0)*100000</f>
        <v>163.74418886112358</v>
      </c>
      <c r="H42" s="301">
        <f t="shared" si="1"/>
        <v>18.66306622584942</v>
      </c>
    </row>
    <row r="43" spans="1:8" ht="12" customHeight="1" x14ac:dyDescent="0.2">
      <c r="A43" s="299">
        <v>37</v>
      </c>
      <c r="B43" s="333" t="s">
        <v>37</v>
      </c>
      <c r="C43" s="336">
        <f>'Año 2014'!$K41/VLOOKUP(A43,DATOS,4,0)*100000</f>
        <v>121.67504254228365</v>
      </c>
      <c r="D43" s="300">
        <f>'Año 2014'!$L41/VLOOKUP(A43,DATOS,5,0)*100000</f>
        <v>21.533641665323398</v>
      </c>
      <c r="E43" s="301">
        <f t="shared" si="2"/>
        <v>5.6504628633354894</v>
      </c>
      <c r="F43" s="300">
        <f>('Año 2013'!I41-'Año 2012'!I41)/VLOOKUP(A43,DATOS,4,0)*100000</f>
        <v>237.74725820025344</v>
      </c>
      <c r="G43" s="300">
        <f>('Año 2013'!J41-'Año 2012'!J41)/VLOOKUP(A43,DATOS,5,0)*100000</f>
        <v>47.365745390519415</v>
      </c>
      <c r="H43" s="301">
        <f t="shared" si="1"/>
        <v>5.0193923106262401</v>
      </c>
    </row>
    <row r="44" spans="1:8" ht="12" customHeight="1" x14ac:dyDescent="0.2">
      <c r="A44" s="299">
        <v>38</v>
      </c>
      <c r="B44" s="333" t="s">
        <v>38</v>
      </c>
      <c r="C44" s="336">
        <f>'Año 2014'!$K42/VLOOKUP(A44,DATOS,4,0)*100000</f>
        <v>129.4403340523092</v>
      </c>
      <c r="D44" s="300">
        <f>'Año 2014'!$L42/VLOOKUP(A44,DATOS,5,0)*100000</f>
        <v>56.685748029484159</v>
      </c>
      <c r="E44" s="301">
        <f t="shared" si="2"/>
        <v>2.2834722756941117</v>
      </c>
      <c r="F44" s="300">
        <f>('Año 2013'!I42-'Año 2012'!I42)/VLOOKUP(A44,DATOS,4,0)*100000</f>
        <v>265.43817924004793</v>
      </c>
      <c r="G44" s="300">
        <f>('Año 2013'!J42-'Año 2012'!J42)/VLOOKUP(A44,DATOS,5,0)*100000</f>
        <v>71.070111469353265</v>
      </c>
      <c r="H44" s="301">
        <f t="shared" si="1"/>
        <v>3.7348777672103375</v>
      </c>
    </row>
    <row r="45" spans="1:8" ht="12" customHeight="1" x14ac:dyDescent="0.2">
      <c r="A45" s="299">
        <v>39</v>
      </c>
      <c r="B45" s="333" t="s">
        <v>39</v>
      </c>
      <c r="C45" s="336">
        <f>'Año 2014'!$K43/VLOOKUP(A45,DATOS,4,0)*100000</f>
        <v>379.89032713880408</v>
      </c>
      <c r="D45" s="300">
        <f>'Año 2014'!$L43/VLOOKUP(A45,DATOS,5,0)*100000</f>
        <v>559.43045282854121</v>
      </c>
      <c r="E45" s="301">
        <f t="shared" si="2"/>
        <v>0.67906622747838852</v>
      </c>
      <c r="F45" s="300">
        <f>('Año 2013'!I43-'Año 2012'!I43)/VLOOKUP(A45,DATOS,4,0)*100000</f>
        <v>810.92814366223422</v>
      </c>
      <c r="G45" s="300">
        <f>('Año 2013'!J43-'Año 2012'!J43)/VLOOKUP(A45,DATOS,5,0)*100000</f>
        <v>676.40501199102141</v>
      </c>
      <c r="H45" s="301">
        <f t="shared" si="1"/>
        <v>1.1988795607460674</v>
      </c>
    </row>
    <row r="46" spans="1:8" ht="12" customHeight="1" x14ac:dyDescent="0.2">
      <c r="A46" s="299">
        <v>40</v>
      </c>
      <c r="B46" s="333" t="s">
        <v>40</v>
      </c>
      <c r="C46" s="336">
        <f>'Año 2014'!$K44/VLOOKUP(A46,DATOS,4,0)*100000</f>
        <v>761.50074759205813</v>
      </c>
      <c r="D46" s="300">
        <f>'Año 2014'!$L44/VLOOKUP(A46,DATOS,5,0)*100000</f>
        <v>428.84990253411303</v>
      </c>
      <c r="E46" s="301">
        <f t="shared" si="2"/>
        <v>1.7756812887032993</v>
      </c>
      <c r="F46" s="300">
        <f>('Año 2013'!I44-'Año 2012'!I44)/VLOOKUP(A46,DATOS,4,0)*100000</f>
        <v>1515.4676217300091</v>
      </c>
      <c r="G46" s="300">
        <f>('Año 2013'!J44-'Año 2012'!J44)/VLOOKUP(A46,DATOS,5,0)*100000</f>
        <v>869.88304093567251</v>
      </c>
      <c r="H46" s="301">
        <f t="shared" si="1"/>
        <v>1.7421510138879432</v>
      </c>
    </row>
    <row r="47" spans="1:8" ht="12" customHeight="1" x14ac:dyDescent="0.2">
      <c r="A47" s="299">
        <v>41</v>
      </c>
      <c r="B47" s="333" t="s">
        <v>80</v>
      </c>
      <c r="C47" s="336">
        <f>'Año 2014'!$K45/VLOOKUP(A47,DATOS,4,0)*100000</f>
        <v>1161.2908013571048</v>
      </c>
      <c r="D47" s="300">
        <f>'Año 2014'!$L45/VLOOKUP(A47,DATOS,5,0)*100000</f>
        <v>412.91932477293153</v>
      </c>
      <c r="E47" s="301">
        <f t="shared" si="2"/>
        <v>2.8123915052794155</v>
      </c>
      <c r="F47" s="300">
        <f>('Año 2013'!I45-'Año 2012'!I45)/VLOOKUP(A47,DATOS,4,0)*100000</f>
        <v>2046.9913436998447</v>
      </c>
      <c r="G47" s="300">
        <f>('Año 2013'!J45-'Año 2012'!J45)/VLOOKUP(A47,DATOS,5,0)*100000</f>
        <v>573.82913358732321</v>
      </c>
      <c r="H47" s="301">
        <f t="shared" si="1"/>
        <v>3.5672488967281426</v>
      </c>
    </row>
    <row r="48" spans="1:8" ht="12" customHeight="1" x14ac:dyDescent="0.2">
      <c r="A48" s="299">
        <v>42</v>
      </c>
      <c r="B48" s="333" t="s">
        <v>283</v>
      </c>
      <c r="C48" s="336">
        <f>'Año 2014'!$K46/VLOOKUP(A48,DATOS,4,0)*100000</f>
        <v>2.3301244368338625</v>
      </c>
      <c r="D48" s="300">
        <f>'Año 2014'!$L46/VLOOKUP(A48,DATOS,5,0)*100000</f>
        <v>1.0701371105065738</v>
      </c>
      <c r="E48" s="301">
        <f t="shared" si="2"/>
        <v>2.177407375145457</v>
      </c>
      <c r="F48" s="300">
        <f>('Año 2013'!I46-'Año 2012'!I46)/VLOOKUP(A48,DATOS,4,0)*100000</f>
        <v>5.5386983418670734</v>
      </c>
      <c r="G48" s="300">
        <f>('Año 2013'!J46-'Año 2012'!J46)/VLOOKUP(A48,DATOS,5,0)*100000</f>
        <v>2.9185557559270192</v>
      </c>
      <c r="H48" s="301">
        <f t="shared" si="1"/>
        <v>1.8977531371874785</v>
      </c>
    </row>
    <row r="49" spans="1:8" ht="12" customHeight="1" x14ac:dyDescent="0.2">
      <c r="A49" s="299">
        <v>43</v>
      </c>
      <c r="B49" s="333" t="s">
        <v>81</v>
      </c>
      <c r="C49" s="336">
        <f>'Año 2014'!$K47/VLOOKUP(A49,DATOS,4,0)*100000</f>
        <v>7.7062772504385206</v>
      </c>
      <c r="D49" s="300">
        <f>'Año 2014'!$L47/VLOOKUP(A49,DATOS,5,0)*100000</f>
        <v>6.902338115372376</v>
      </c>
      <c r="E49" s="301">
        <f t="shared" si="2"/>
        <v>1.1164734502466158</v>
      </c>
      <c r="F49" s="300">
        <f>('Año 2013'!I47-'Año 2012'!I47)/VLOOKUP(A49,DATOS,4,0)*100000</f>
        <v>12.936219751666648</v>
      </c>
      <c r="G49" s="300">
        <f>('Año 2013'!J47-'Año 2012'!J47)/VLOOKUP(A49,DATOS,5,0)*100000</f>
        <v>10.870149247562482</v>
      </c>
      <c r="H49" s="301">
        <f t="shared" si="1"/>
        <v>1.1900682738617836</v>
      </c>
    </row>
    <row r="50" spans="1:8" ht="12" customHeight="1" x14ac:dyDescent="0.2">
      <c r="A50" s="299">
        <v>44</v>
      </c>
      <c r="B50" s="333" t="s">
        <v>82</v>
      </c>
      <c r="C50" s="336">
        <f>'Año 2014'!$K48/VLOOKUP(A50,DATOS,4,0)*100000</f>
        <v>10.682838871746304</v>
      </c>
      <c r="D50" s="300">
        <f>'Año 2014'!$L48/VLOOKUP(A50,DATOS,5,0)*100000</f>
        <v>27.369567311137821</v>
      </c>
      <c r="E50" s="301">
        <f t="shared" si="2"/>
        <v>0.39031814972825712</v>
      </c>
      <c r="F50" s="300">
        <f>('Año 2013'!I48-'Año 2012'!I48)/VLOOKUP(A50,DATOS,4,0)*100000</f>
        <v>21.127454158896175</v>
      </c>
      <c r="G50" s="300">
        <f>('Año 2013'!J48-'Año 2012'!J48)/VLOOKUP(A50,DATOS,5,0)*100000</f>
        <v>48.99930830228584</v>
      </c>
      <c r="H50" s="301">
        <f t="shared" si="1"/>
        <v>0.43117862049310945</v>
      </c>
    </row>
    <row r="51" spans="1:8" ht="12" customHeight="1" x14ac:dyDescent="0.2">
      <c r="A51" s="299">
        <v>45</v>
      </c>
      <c r="B51" s="333" t="s">
        <v>43</v>
      </c>
      <c r="C51" s="336">
        <f>'Año 2014'!$K49/VLOOKUP(A51,DATOS,4,0)*100000</f>
        <v>4.6562742195577664</v>
      </c>
      <c r="D51" s="300">
        <f>'Año 2014'!$L49/VLOOKUP(A51,DATOS,5,0)*100000</f>
        <v>3.4305033747060305</v>
      </c>
      <c r="E51" s="301">
        <f t="shared" si="2"/>
        <v>1.3573151549389675</v>
      </c>
      <c r="F51" s="300">
        <f>('Año 2013'!I49-'Año 2012'!I49)/VLOOKUP(A51,DATOS,4,0)*100000</f>
        <v>8.6528299151946193</v>
      </c>
      <c r="G51" s="300">
        <f>('Año 2013'!J49-'Año 2012'!J49)/VLOOKUP(A51,DATOS,5,0)*100000</f>
        <v>5.9930480642454755</v>
      </c>
      <c r="H51" s="301">
        <f t="shared" si="1"/>
        <v>1.4438111996493741</v>
      </c>
    </row>
    <row r="52" spans="1:8" ht="12" customHeight="1" x14ac:dyDescent="0.2">
      <c r="A52" s="299">
        <v>46</v>
      </c>
      <c r="B52" s="333" t="s">
        <v>83</v>
      </c>
      <c r="C52" s="336">
        <f>'Año 2014'!$K50/VLOOKUP(A52,DATOS,4,0)*100000</f>
        <v>1303.9167902885774</v>
      </c>
      <c r="D52" s="300">
        <f>'Año 2014'!$L50/VLOOKUP(A52,DATOS,5,0)*100000</f>
        <v>67.288924372761841</v>
      </c>
      <c r="E52" s="301">
        <f t="shared" si="2"/>
        <v>19.377881314690701</v>
      </c>
      <c r="F52" s="300">
        <f>('Año 2013'!I50-'Año 2012'!I50)/VLOOKUP(A52,DATOS,4,0)*100000</f>
        <v>2765.3514814045275</v>
      </c>
      <c r="G52" s="300">
        <f>('Año 2013'!J50-'Año 2012'!J50)/VLOOKUP(A52,DATOS,5,0)*100000</f>
        <v>176.60505163087274</v>
      </c>
      <c r="H52" s="301">
        <f t="shared" si="1"/>
        <v>15.658394003272724</v>
      </c>
    </row>
    <row r="53" spans="1:8" ht="12" customHeight="1" x14ac:dyDescent="0.2">
      <c r="A53" s="299">
        <v>47</v>
      </c>
      <c r="B53" s="333" t="s">
        <v>84</v>
      </c>
      <c r="C53" s="336">
        <f>'Año 2014'!$K51/VLOOKUP(A53,DATOS,4,0)*100000</f>
        <v>12477.397210733612</v>
      </c>
      <c r="D53" s="300">
        <f>'Año 2014'!$L51/VLOOKUP(A53,DATOS,5,0)*100000</f>
        <v>3804.0075140889167</v>
      </c>
      <c r="E53" s="301">
        <f t="shared" si="2"/>
        <v>3.2800663943278319</v>
      </c>
      <c r="F53" s="300">
        <f>('Año 2013'!I51-'Año 2012'!I51)/VLOOKUP(A53,DATOS,4,0)*100000</f>
        <v>24413.642550449425</v>
      </c>
      <c r="G53" s="300">
        <f>('Año 2013'!J51-'Año 2012'!J51)/VLOOKUP(A53,DATOS,5,0)*100000</f>
        <v>5580.7764558547269</v>
      </c>
      <c r="H53" s="301">
        <f t="shared" si="1"/>
        <v>4.3745960340047949</v>
      </c>
    </row>
    <row r="54" spans="1:8" ht="12" customHeight="1" x14ac:dyDescent="0.2">
      <c r="A54" s="299">
        <v>48</v>
      </c>
      <c r="B54" s="333" t="s">
        <v>46</v>
      </c>
      <c r="C54" s="336">
        <f>'Año 2014'!$K52/VLOOKUP(A54,DATOS,4,0)*100000</f>
        <v>6.7223717778306007</v>
      </c>
      <c r="D54" s="300">
        <f>'Año 2014'!$L52/VLOOKUP(A54,DATOS,5,0)*100000</f>
        <v>2.2051310155893034</v>
      </c>
      <c r="E54" s="301">
        <f t="shared" si="2"/>
        <v>3.0485135487671244</v>
      </c>
      <c r="F54" s="300">
        <f>('Año 2013'!I52-'Año 2012'!I52)/VLOOKUP(A54,DATOS,4,0)*100000</f>
        <v>12.052624483175794</v>
      </c>
      <c r="G54" s="300">
        <f>('Año 2013'!J52-'Año 2012'!J52)/VLOOKUP(A54,DATOS,5,0)*100000</f>
        <v>3.2752681260958774</v>
      </c>
      <c r="H54" s="301">
        <f t="shared" si="1"/>
        <v>3.6798894072658821</v>
      </c>
    </row>
    <row r="55" spans="1:8" ht="12" customHeight="1" x14ac:dyDescent="0.2">
      <c r="A55" s="299">
        <v>49</v>
      </c>
      <c r="B55" s="333" t="s">
        <v>85</v>
      </c>
      <c r="C55" s="336">
        <f>'Año 2014'!$K53/VLOOKUP(A55,DATOS,4,0)*100000</f>
        <v>66.270823439920278</v>
      </c>
      <c r="D55" s="300">
        <f>'Año 2014'!$L53/VLOOKUP(A55,DATOS,5,0)*100000</f>
        <v>3.794122482705125</v>
      </c>
      <c r="E55" s="301">
        <f t="shared" si="2"/>
        <v>17.466706397066723</v>
      </c>
      <c r="F55" s="300">
        <f>('Año 2013'!I53-'Año 2012'!I53)/VLOOKUP(A55,DATOS,4,0)*100000</f>
        <v>110.20818582392492</v>
      </c>
      <c r="G55" s="300">
        <f>('Año 2013'!J53-'Año 2012'!J53)/VLOOKUP(A55,DATOS,5,0)*100000</f>
        <v>7.5233881708340942</v>
      </c>
      <c r="H55" s="301">
        <f t="shared" si="1"/>
        <v>14.648743800189495</v>
      </c>
    </row>
    <row r="56" spans="1:8" ht="12" customHeight="1" x14ac:dyDescent="0.2">
      <c r="A56" s="299">
        <v>50</v>
      </c>
      <c r="B56" s="333" t="s">
        <v>86</v>
      </c>
      <c r="C56" s="336">
        <f>'Año 2014'!$K54/VLOOKUP(A56,DATOS,4,0)*100000</f>
        <v>64.253367457869231</v>
      </c>
      <c r="D56" s="300">
        <f>'Año 2014'!$L54/VLOOKUP(A56,DATOS,5,0)*100000</f>
        <v>2.1402742210131476</v>
      </c>
      <c r="E56" s="301">
        <f t="shared" si="2"/>
        <v>30.021091141981533</v>
      </c>
      <c r="F56" s="300">
        <f>('Año 2013'!I54-'Año 2012'!I54)/VLOOKUP(A56,DATOS,4,0)*100000</f>
        <v>140.10524569077731</v>
      </c>
      <c r="G56" s="300">
        <f>('Año 2013'!J54-'Año 2012'!J54)/VLOOKUP(A56,DATOS,5,0)*100000</f>
        <v>2.983412550503175</v>
      </c>
      <c r="H56" s="301">
        <f t="shared" si="1"/>
        <v>46.961405209328994</v>
      </c>
    </row>
    <row r="57" spans="1:8" ht="12" customHeight="1" x14ac:dyDescent="0.2">
      <c r="A57" s="299">
        <v>51</v>
      </c>
      <c r="B57" s="333" t="s">
        <v>87</v>
      </c>
      <c r="C57" s="336">
        <f>'Año 2014'!$K55/VLOOKUP(A57,DATOS,4,0)*100000</f>
        <v>0.10422281826093954</v>
      </c>
      <c r="D57" s="300">
        <f>'Año 2014'!$L55/VLOOKUP(A57,DATOS,5,0)*100000</f>
        <v>0.32428397288077992</v>
      </c>
      <c r="E57" s="301">
        <f t="shared" ref="E57:E86" si="3">$C57/$D57</f>
        <v>0.32139367645916972</v>
      </c>
      <c r="F57" s="300">
        <f>('Año 2013'!I55-'Año 2012'!I55)/VLOOKUP(A57,DATOS,4,0)*100000</f>
        <v>0.18611217546596348</v>
      </c>
      <c r="G57" s="300">
        <f>('Año 2013'!J55-'Año 2012'!J55)/VLOOKUP(A57,DATOS,5,0)*100000</f>
        <v>0.32428397288077992</v>
      </c>
      <c r="H57" s="301">
        <f t="shared" si="1"/>
        <v>0.57391727939137449</v>
      </c>
    </row>
    <row r="58" spans="1:8" ht="12" customHeight="1" x14ac:dyDescent="0.2">
      <c r="A58" s="299">
        <v>52</v>
      </c>
      <c r="B58" s="333" t="s">
        <v>88</v>
      </c>
      <c r="C58" s="336">
        <f>'Año 2014'!$K56/VLOOKUP(A58,DATOS,4,0)*100000</f>
        <v>20.288734895075116</v>
      </c>
      <c r="D58" s="300">
        <f>'Año 2014'!$L56/VLOOKUP(A58,DATOS,5,0)*100000</f>
        <v>27.650683827449814</v>
      </c>
      <c r="E58" s="301">
        <f t="shared" si="3"/>
        <v>0.73375165047215829</v>
      </c>
      <c r="F58" s="300">
        <f>('Año 2013'!I56-'Año 2012'!I56)/VLOOKUP(A58,DATOS,4,0)*100000</f>
        <v>39.602233711310618</v>
      </c>
      <c r="G58" s="300">
        <f>('Año 2013'!J56-'Año 2012'!J56)/VLOOKUP(A58,DATOS,5,0)*100000</f>
        <v>44.596543871178397</v>
      </c>
      <c r="H58" s="301">
        <f t="shared" si="1"/>
        <v>0.88801127337817143</v>
      </c>
    </row>
    <row r="59" spans="1:8" ht="12" customHeight="1" x14ac:dyDescent="0.2">
      <c r="A59" s="299">
        <v>53</v>
      </c>
      <c r="B59" s="333" t="s">
        <v>89</v>
      </c>
      <c r="C59" s="336">
        <f>'Año 2014'!$K57/VLOOKUP(A59,DATOS,4,0)*100000</f>
        <v>23.233933339471506</v>
      </c>
      <c r="D59" s="300">
        <f>'Año 2014'!$L57/VLOOKUP(A59,DATOS,5,0)*100000</f>
        <v>6.764351417075253</v>
      </c>
      <c r="E59" s="301">
        <f t="shared" si="3"/>
        <v>3.4347614289852069</v>
      </c>
      <c r="F59" s="300">
        <f>('Año 2013'!I57-'Año 2012'!I57)/VLOOKUP(A59,DATOS,4,0)*100000</f>
        <v>56.754097228616146</v>
      </c>
      <c r="G59" s="300">
        <f>('Año 2013'!J57-'Año 2012'!J57)/VLOOKUP(A59,DATOS,5,0)*100000</f>
        <v>11.161179838174165</v>
      </c>
      <c r="H59" s="301">
        <f t="shared" si="1"/>
        <v>5.0849550004115365</v>
      </c>
    </row>
    <row r="60" spans="1:8" ht="12" customHeight="1" x14ac:dyDescent="0.2">
      <c r="A60" s="299">
        <v>54</v>
      </c>
      <c r="B60" s="333" t="s">
        <v>90</v>
      </c>
      <c r="C60" s="336">
        <f>'Año 2014'!$K58/VLOOKUP(A60,DATOS,4,0)*100000</f>
        <v>16359.926650998219</v>
      </c>
      <c r="D60" s="300">
        <f>'Año 2014'!$L58/VLOOKUP(A60,DATOS,5,0)*100000</f>
        <v>148.62390190822472</v>
      </c>
      <c r="E60" s="301">
        <f t="shared" si="3"/>
        <v>110.0760136219575</v>
      </c>
      <c r="F60" s="300">
        <f>('Año 2013'!I58-'Año 2012'!I58)/VLOOKUP(A60,DATOS,4,0)*100000</f>
        <v>30200.676670368553</v>
      </c>
      <c r="G60" s="300">
        <f>('Año 2013'!J58-'Año 2012'!J58)/VLOOKUP(A60,DATOS,5,0)*100000</f>
        <v>490.98967594681392</v>
      </c>
      <c r="H60" s="301">
        <f t="shared" si="1"/>
        <v>61.509799797990091</v>
      </c>
    </row>
    <row r="61" spans="1:8" ht="12" customHeight="1" x14ac:dyDescent="0.2">
      <c r="A61" s="299">
        <v>55</v>
      </c>
      <c r="B61" s="333" t="s">
        <v>91</v>
      </c>
      <c r="C61" s="336">
        <f>'Año 2014'!$K59/VLOOKUP(A61,DATOS,4,0)*100000</f>
        <v>3.402130567517812</v>
      </c>
      <c r="D61" s="300">
        <f>'Año 2014'!$L59/VLOOKUP(A61,DATOS,5,0)*100000</f>
        <v>1.6538482616919776</v>
      </c>
      <c r="E61" s="301">
        <f t="shared" si="3"/>
        <v>2.0570995818184947</v>
      </c>
      <c r="F61" s="300">
        <f>('Año 2013'!I59-'Año 2012'!I59)/VLOOKUP(A61,DATOS,4,0)*100000</f>
        <v>6.4767037062155293</v>
      </c>
      <c r="G61" s="300">
        <f>('Año 2013'!J59-'Año 2012'!J59)/VLOOKUP(A61,DATOS,5,0)*100000</f>
        <v>1.8484186454204454</v>
      </c>
      <c r="H61" s="301">
        <f t="shared" si="1"/>
        <v>3.5039160215473393</v>
      </c>
    </row>
    <row r="62" spans="1:8" ht="12" customHeight="1" x14ac:dyDescent="0.2">
      <c r="A62" s="299">
        <v>56</v>
      </c>
      <c r="B62" s="333" t="s">
        <v>92</v>
      </c>
      <c r="C62" s="336">
        <f>'Año 2014'!$K60/VLOOKUP(A62,DATOS,4,0)*100000</f>
        <v>737.29702674867417</v>
      </c>
      <c r="D62" s="300">
        <f>'Año 2014'!$L60/VLOOKUP(A62,DATOS,5,0)*100000</f>
        <v>547.47513580088707</v>
      </c>
      <c r="E62" s="301">
        <f t="shared" si="3"/>
        <v>1.3467223962054489</v>
      </c>
      <c r="F62" s="300">
        <f>('Año 2013'!I60-'Año 2012'!I60)/VLOOKUP(A62,DATOS,4,0)*100000</f>
        <v>1526.9917126274149</v>
      </c>
      <c r="G62" s="300">
        <f>('Año 2013'!J60-'Año 2012'!J60)/VLOOKUP(A62,DATOS,5,0)*100000</f>
        <v>1048.6747399671087</v>
      </c>
      <c r="H62" s="301">
        <f t="shared" si="1"/>
        <v>1.4561156614445661</v>
      </c>
    </row>
    <row r="63" spans="1:8" ht="12" customHeight="1" x14ac:dyDescent="0.2">
      <c r="A63" s="299">
        <v>57</v>
      </c>
      <c r="B63" s="333" t="s">
        <v>280</v>
      </c>
      <c r="C63" s="336">
        <f>'Año 2014'!$K61/VLOOKUP(A63,DATOS,4,0)*100000</f>
        <v>632.84537014499813</v>
      </c>
      <c r="D63" s="300">
        <f>'Año 2014'!$L61/VLOOKUP(A63,DATOS,5,0)*100000</f>
        <v>129.14230019493178</v>
      </c>
      <c r="E63" s="301">
        <f t="shared" si="3"/>
        <v>4.9003724510850422</v>
      </c>
      <c r="F63" s="300">
        <f>('Año 2013'!I61-'Año 2012'!I61)/VLOOKUP(A63,DATOS,4,0)*100000</f>
        <v>1175.8637875679499</v>
      </c>
      <c r="G63" s="300">
        <f>('Año 2013'!J61-'Año 2012'!J61)/VLOOKUP(A63,DATOS,5,0)*100000</f>
        <v>253.411306042885</v>
      </c>
      <c r="H63" s="301">
        <f t="shared" si="1"/>
        <v>4.6401394078642939</v>
      </c>
    </row>
    <row r="64" spans="1:8" ht="12" customHeight="1" x14ac:dyDescent="0.2">
      <c r="A64" s="299">
        <v>58</v>
      </c>
      <c r="B64" s="333" t="s">
        <v>275</v>
      </c>
      <c r="C64" s="336">
        <f>'Año 2014'!$K62/VLOOKUP(A64,DATOS,4,0)*100000</f>
        <v>212.10751416947741</v>
      </c>
      <c r="D64" s="300">
        <f>'Año 2014'!$L62/VLOOKUP(A64,DATOS,5,0)*100000</f>
        <v>280.21442495126706</v>
      </c>
      <c r="E64" s="301">
        <f t="shared" si="3"/>
        <v>0.75694716361003067</v>
      </c>
      <c r="F64" s="300">
        <f>('Año 2013'!I62-'Año 2012'!I62)/VLOOKUP(A64,DATOS,4,0)*100000</f>
        <v>370.89838543296588</v>
      </c>
      <c r="G64" s="300">
        <f>('Año 2013'!J62-'Año 2012'!J62)/VLOOKUP(A64,DATOS,5,0)*100000</f>
        <v>248.53801169590645</v>
      </c>
      <c r="H64" s="301">
        <f t="shared" si="1"/>
        <v>1.4923205625655802</v>
      </c>
    </row>
    <row r="65" spans="1:8" ht="12" customHeight="1" x14ac:dyDescent="0.2">
      <c r="A65" s="299">
        <v>59</v>
      </c>
      <c r="B65" s="333" t="s">
        <v>277</v>
      </c>
      <c r="C65" s="336">
        <f>'Año 2014'!$K63/VLOOKUP(A65,DATOS,4,0)*100000</f>
        <v>586.48307196587734</v>
      </c>
      <c r="D65" s="300">
        <f>'Año 2014'!$L63/VLOOKUP(A65,DATOS,5,0)*100000</f>
        <v>185.18518518518519</v>
      </c>
      <c r="E65" s="301">
        <f t="shared" si="3"/>
        <v>3.1670085886157375</v>
      </c>
      <c r="F65" s="300">
        <f>('Año 2013'!I63-'Año 2012'!I63)/VLOOKUP(A65,DATOS,4,0)*100000</f>
        <v>1037.9359504850656</v>
      </c>
      <c r="G65" s="300">
        <f>('Año 2013'!J63-'Año 2012'!J63)/VLOOKUP(A65,DATOS,5,0)*100000</f>
        <v>255.84795321637426</v>
      </c>
      <c r="H65" s="301">
        <f t="shared" si="1"/>
        <v>4.0568468007530569</v>
      </c>
    </row>
    <row r="66" spans="1:8" ht="12" customHeight="1" x14ac:dyDescent="0.2">
      <c r="A66" s="299">
        <v>60</v>
      </c>
      <c r="B66" s="333" t="s">
        <v>285</v>
      </c>
      <c r="C66" s="336">
        <f>'Año 2014'!$K64/VLOOKUP(A66,DATOS,4,0)*100000</f>
        <v>44.124651998478633</v>
      </c>
      <c r="D66" s="300">
        <f>'Año 2014'!$L64/VLOOKUP(A66,DATOS,5,0)*100000</f>
        <v>27.733346559370442</v>
      </c>
      <c r="E66" s="301">
        <f t="shared" si="3"/>
        <v>1.5910323661812085</v>
      </c>
      <c r="F66" s="300">
        <f>('Año 2013'!I64-'Año 2012'!I64)/VLOOKUP(A66,DATOS,4,0)*100000</f>
        <v>73.792863298864148</v>
      </c>
      <c r="G66" s="300">
        <f>('Año 2013'!J64-'Año 2012'!J64)/VLOOKUP(A66,DATOS,5,0)*100000</f>
        <v>24.716156844267545</v>
      </c>
      <c r="H66" s="301">
        <f t="shared" si="1"/>
        <v>2.9856123572860009</v>
      </c>
    </row>
    <row r="67" spans="1:8" ht="12" customHeight="1" x14ac:dyDescent="0.2">
      <c r="A67" s="299">
        <v>61</v>
      </c>
      <c r="B67" s="333" t="s">
        <v>281</v>
      </c>
      <c r="C67" s="336">
        <f>'Año 2014'!$K65/VLOOKUP(A67,DATOS,4,0)*100000</f>
        <v>142.15500019791554</v>
      </c>
      <c r="D67" s="300">
        <f>'Año 2014'!$L65/VLOOKUP(A67,DATOS,5,0)*100000</f>
        <v>144.41179266533581</v>
      </c>
      <c r="E67" s="301">
        <f t="shared" si="3"/>
        <v>0.98437251954450677</v>
      </c>
      <c r="F67" s="300">
        <f>('Año 2013'!I65-'Año 2012'!I65)/VLOOKUP(A67,DATOS,4,0)*100000</f>
        <v>287.98147739852141</v>
      </c>
      <c r="G67" s="300">
        <f>('Año 2013'!J65-'Año 2012'!J65)/VLOOKUP(A67,DATOS,5,0)*100000</f>
        <v>165.90410296469889</v>
      </c>
      <c r="H67" s="301">
        <f t="shared" si="1"/>
        <v>1.7358309544628812</v>
      </c>
    </row>
    <row r="68" spans="1:8" ht="12" customHeight="1" x14ac:dyDescent="0.2">
      <c r="A68" s="299">
        <v>62</v>
      </c>
      <c r="B68" s="333" t="s">
        <v>284</v>
      </c>
      <c r="C68" s="336">
        <f>'Año 2014'!$K66/VLOOKUP(A68,DATOS,4,0)*100000</f>
        <v>16.824540662123098</v>
      </c>
      <c r="D68" s="300">
        <f>'Año 2014'!$L66/VLOOKUP(A68,DATOS,5,0)*100000</f>
        <v>9.1123796379499158</v>
      </c>
      <c r="E68" s="301">
        <f t="shared" si="3"/>
        <v>1.8463388632377316</v>
      </c>
      <c r="F68" s="300">
        <f>('Año 2013'!I66-'Año 2012'!I66)/VLOOKUP(A68,DATOS,4,0)*100000</f>
        <v>39.038889925740499</v>
      </c>
      <c r="G68" s="300">
        <f>('Año 2013'!J66-'Año 2012'!J66)/VLOOKUP(A68,DATOS,5,0)*100000</f>
        <v>11.576937831843843</v>
      </c>
      <c r="H68" s="301">
        <f t="shared" si="1"/>
        <v>3.3721257289953703</v>
      </c>
    </row>
    <row r="69" spans="1:8" ht="12" customHeight="1" x14ac:dyDescent="0.2">
      <c r="A69" s="299">
        <v>63</v>
      </c>
      <c r="B69" s="333" t="s">
        <v>278</v>
      </c>
      <c r="C69" s="336">
        <f>'Año 2014'!$K67/VLOOKUP(A69,DATOS,4,0)*100000</f>
        <v>3.1493735397118856</v>
      </c>
      <c r="D69" s="300">
        <f>'Año 2014'!$L67/VLOOKUP(A69,DATOS,5,0)*100000</f>
        <v>6.0673618264170113</v>
      </c>
      <c r="E69" s="301">
        <f t="shared" si="3"/>
        <v>0.51906802821609543</v>
      </c>
      <c r="F69" s="300">
        <f>('Año 2013'!I67-'Año 2012'!I67)/VLOOKUP(A69,DATOS,4,0)*100000</f>
        <v>7.7019333099884726</v>
      </c>
      <c r="G69" s="300">
        <f>('Año 2013'!J67-'Año 2012'!J67)/VLOOKUP(A69,DATOS,5,0)*100000</f>
        <v>8.3249848315954331</v>
      </c>
      <c r="H69" s="301">
        <f t="shared" si="1"/>
        <v>0.92515884002066628</v>
      </c>
    </row>
    <row r="70" spans="1:8" ht="12" customHeight="1" x14ac:dyDescent="0.2">
      <c r="A70" s="299">
        <v>64</v>
      </c>
      <c r="B70" s="333" t="s">
        <v>287</v>
      </c>
      <c r="C70" s="336">
        <f>'Año 2014'!$K68/VLOOKUP(A70,DATOS,4,0)*100000</f>
        <v>140.77524952245477</v>
      </c>
      <c r="D70" s="300">
        <f>'Año 2014'!$L68/VLOOKUP(A70,DATOS,5,0)*100000</f>
        <v>5.0912583742282447</v>
      </c>
      <c r="E70" s="301">
        <f t="shared" si="3"/>
        <v>27.650384084817556</v>
      </c>
      <c r="F70" s="300">
        <f>('Año 2013'!I68-'Año 2012'!I68)/VLOOKUP(A70,DATOS,4,0)*100000</f>
        <v>266.72108090378157</v>
      </c>
      <c r="G70" s="300">
        <f>('Año 2013'!J68-'Año 2012'!J68)/VLOOKUP(A70,DATOS,5,0)*100000</f>
        <v>6.7775350332082995</v>
      </c>
      <c r="H70" s="301">
        <f t="shared" si="1"/>
        <v>39.353700068964912</v>
      </c>
    </row>
    <row r="71" spans="1:8" ht="12" customHeight="1" x14ac:dyDescent="0.2">
      <c r="A71" s="299">
        <v>65</v>
      </c>
      <c r="B71" s="333" t="s">
        <v>288</v>
      </c>
      <c r="C71" s="336">
        <f>'Año 2014'!$K69/VLOOKUP(A71,DATOS,4,0)*100000</f>
        <v>29990.032105891489</v>
      </c>
      <c r="D71" s="300">
        <f>'Año 2014'!$L69/VLOOKUP(A71,DATOS,5,0)*100000</f>
        <v>616.47173489278759</v>
      </c>
      <c r="E71" s="301">
        <f t="shared" si="3"/>
        <v>48.647862356750458</v>
      </c>
      <c r="F71" s="300">
        <f>('Año 2013'!I69-'Año 2012'!I69)/VLOOKUP(A71,DATOS,4,0)*100000</f>
        <v>55815.570777843459</v>
      </c>
      <c r="G71" s="300">
        <f>('Año 2013'!J69-'Año 2012'!J69)/VLOOKUP(A71,DATOS,5,0)*100000</f>
        <v>1018.5185185185186</v>
      </c>
      <c r="H71" s="301">
        <f t="shared" si="1"/>
        <v>54.800742218246299</v>
      </c>
    </row>
    <row r="72" spans="1:8" ht="12" customHeight="1" x14ac:dyDescent="0.2">
      <c r="A72" s="299">
        <v>66</v>
      </c>
      <c r="B72" s="333" t="s">
        <v>286</v>
      </c>
      <c r="C72" s="336">
        <f>'Año 2014'!$K70/VLOOKUP(A72,DATOS,4,0)*100000</f>
        <v>44736.140570488082</v>
      </c>
      <c r="D72" s="300">
        <f>'Año 2014'!$L70/VLOOKUP(A72,DATOS,5,0)*100000</f>
        <v>19615.009746588694</v>
      </c>
      <c r="E72" s="301">
        <f t="shared" si="3"/>
        <v>2.2807095764134546</v>
      </c>
      <c r="F72" s="300">
        <f>('Año 2013'!I70-'Año 2012'!I70)/VLOOKUP(A72,DATOS,4,0)*100000</f>
        <v>82394.496795206142</v>
      </c>
      <c r="G72" s="300">
        <f>('Año 2013'!J70-'Año 2012'!J70)/VLOOKUP(A72,DATOS,5,0)*100000</f>
        <v>23036.06237816764</v>
      </c>
      <c r="H72" s="301">
        <f t="shared" ref="H72:H86" si="4">$F72/$G72</f>
        <v>3.5767613163478531</v>
      </c>
    </row>
    <row r="73" spans="1:8" ht="12" customHeight="1" x14ac:dyDescent="0.2">
      <c r="A73" s="299">
        <v>67</v>
      </c>
      <c r="B73" s="333" t="s">
        <v>279</v>
      </c>
      <c r="C73" s="336">
        <f>'Año 2014'!$K71/VLOOKUP(A73,DATOS,4,0)*100000</f>
        <v>0.62533690956563726</v>
      </c>
      <c r="D73" s="300">
        <f>'Año 2014'!$L71/VLOOKUP(A73,DATOS,5,0)*100000</f>
        <v>3.372553317960111</v>
      </c>
      <c r="E73" s="301">
        <f t="shared" si="3"/>
        <v>0.18541942872644407</v>
      </c>
      <c r="F73" s="300">
        <f>('Año 2013'!I71-'Año 2012'!I71)/VLOOKUP(A73,DATOS,4,0)*100000</f>
        <v>1.5782312479513703</v>
      </c>
      <c r="G73" s="300">
        <f>('Año 2013'!J71-'Año 2012'!J71)/VLOOKUP(A73,DATOS,5,0)*100000</f>
        <v>5.5452559362613369</v>
      </c>
      <c r="H73" s="301">
        <f t="shared" si="4"/>
        <v>0.28460927071572251</v>
      </c>
    </row>
    <row r="74" spans="1:8" ht="12" customHeight="1" x14ac:dyDescent="0.2">
      <c r="A74" s="299">
        <v>68</v>
      </c>
      <c r="B74" s="334" t="s">
        <v>276</v>
      </c>
      <c r="C74" s="336">
        <f>'Año 2014'!$K72/VLOOKUP(A74,DATOS,4,0)*100000</f>
        <v>1.3027852282617443</v>
      </c>
      <c r="D74" s="300">
        <f>'Año 2014'!$L72/VLOOKUP(A74,DATOS,5,0)*100000</f>
        <v>2.1402742210131476</v>
      </c>
      <c r="E74" s="301">
        <f t="shared" si="3"/>
        <v>0.60870014480903345</v>
      </c>
      <c r="F74" s="300">
        <f>('Año 2013'!I72-'Año 2012'!I72)/VLOOKUP(A74,DATOS,4,0)*100000</f>
        <v>3.2383518531077646</v>
      </c>
      <c r="G74" s="300">
        <f>('Año 2013'!J72-'Año 2012'!J72)/VLOOKUP(A74,DATOS,5,0)*100000</f>
        <v>4.0535496610097494</v>
      </c>
      <c r="H74" s="301">
        <f t="shared" si="4"/>
        <v>0.79889285291279322</v>
      </c>
    </row>
    <row r="75" spans="1:8" ht="12" customHeight="1" x14ac:dyDescent="0.2">
      <c r="A75" s="299">
        <v>69</v>
      </c>
      <c r="B75" s="334" t="s">
        <v>282</v>
      </c>
      <c r="C75" s="336">
        <f>'Año 2014'!$K73/VLOOKUP(A75,DATOS,4,0)*100000</f>
        <v>1.0720061306839495</v>
      </c>
      <c r="D75" s="300">
        <f>'Año 2014'!$L73/VLOOKUP(A75,DATOS,5,0)*100000</f>
        <v>1.2971358915231197</v>
      </c>
      <c r="E75" s="301">
        <f t="shared" si="3"/>
        <v>0.82644088232357915</v>
      </c>
      <c r="F75" s="300">
        <f>('Año 2013'!I73-'Año 2012'!I73)/VLOOKUP(A75,DATOS,4,0)*100000</f>
        <v>2.4790141772066332</v>
      </c>
      <c r="G75" s="300">
        <f>('Año 2013'!J73-'Año 2012'!J73)/VLOOKUP(A75,DATOS,5,0)*100000</f>
        <v>2.1078458237250697</v>
      </c>
      <c r="H75" s="301">
        <f t="shared" si="4"/>
        <v>1.1760889479220165</v>
      </c>
    </row>
    <row r="76" spans="1:8" ht="12" customHeight="1" x14ac:dyDescent="0.2">
      <c r="A76" s="299">
        <v>70</v>
      </c>
      <c r="B76" s="334" t="s">
        <v>356</v>
      </c>
      <c r="C76" s="336">
        <f>'Año 2014'!$K74/VLOOKUP(A76,DATOS,4,0)*100000</f>
        <v>8.6337076391389385</v>
      </c>
      <c r="D76" s="300">
        <f>'Año 2014'!$L74/VLOOKUP(A76,DATOS,5,0)*100000</f>
        <v>6.902338115372376</v>
      </c>
      <c r="E76" s="301">
        <f t="shared" si="3"/>
        <v>1.2508381210579331</v>
      </c>
      <c r="F76" s="300">
        <f>('Año 2013'!I74-0)/VLOOKUP(A76,DATOS,4,0)*100000</f>
        <v>25.700339018832192</v>
      </c>
      <c r="G76" s="300">
        <f>('Año 2013'!J74-0)/VLOOKUP(A76,DATOS,5,0)*100000</f>
        <v>15.003285843593844</v>
      </c>
      <c r="H76" s="301">
        <f t="shared" si="4"/>
        <v>1.7129806954791715</v>
      </c>
    </row>
    <row r="77" spans="1:8" ht="12" customHeight="1" x14ac:dyDescent="0.2">
      <c r="A77" s="299">
        <v>71</v>
      </c>
      <c r="B77" s="334" t="s">
        <v>357</v>
      </c>
      <c r="C77" s="336">
        <f>'Año 2014'!$K75/VLOOKUP(A77,DATOS,4,0)*100000</f>
        <v>4.2276499272366612</v>
      </c>
      <c r="D77" s="300">
        <f>'Año 2014'!$L75/VLOOKUP(A77,DATOS,5,0)*100000</f>
        <v>2.9586355848550134</v>
      </c>
      <c r="E77" s="301">
        <f t="shared" si="3"/>
        <v>1.4289187721791818</v>
      </c>
      <c r="F77" s="300">
        <f>('Año 2013'!I75-0)/VLOOKUP(A77,DATOS,4,0)*100000</f>
        <v>14.115751639894793</v>
      </c>
      <c r="G77" s="300">
        <f>('Año 2013'!J75-0)/VLOOKUP(A77,DATOS,5,0)*100000</f>
        <v>7.8896948929467028</v>
      </c>
      <c r="H77" s="301">
        <f t="shared" si="4"/>
        <v>1.7891378350402516</v>
      </c>
    </row>
    <row r="78" spans="1:8" ht="12" customHeight="1" x14ac:dyDescent="0.2">
      <c r="A78" s="299">
        <v>72</v>
      </c>
      <c r="B78" s="334" t="s">
        <v>358</v>
      </c>
      <c r="C78" s="336">
        <f>'Año 2014'!$K76/VLOOKUP(A78,DATOS,4,0)*100000</f>
        <v>2.418967921043357</v>
      </c>
      <c r="D78" s="300">
        <f>'Año 2014'!$L76/VLOOKUP(A78,DATOS,5,0)*100000</f>
        <v>1.8185801022537993</v>
      </c>
      <c r="E78" s="301">
        <f t="shared" si="3"/>
        <v>1.330140980892448</v>
      </c>
      <c r="F78" s="300">
        <f>('Año 2013'!I76-0)/VLOOKUP(A78,DATOS,4,0)*100000</f>
        <v>5.6123880223417029</v>
      </c>
      <c r="G78" s="300">
        <f>('Año 2013'!J76-0)/VLOOKUP(A78,DATOS,5,0)*100000</f>
        <v>6.861006749412061</v>
      </c>
      <c r="H78" s="301">
        <f t="shared" si="4"/>
        <v>0.81801231616958314</v>
      </c>
    </row>
    <row r="79" spans="1:8" ht="12" customHeight="1" x14ac:dyDescent="0.2">
      <c r="A79" s="299">
        <v>73</v>
      </c>
      <c r="B79" s="334" t="s">
        <v>359</v>
      </c>
      <c r="C79" s="336">
        <f>'Año 2014'!$K77/VLOOKUP(A79,DATOS,4,0)*100000</f>
        <v>0.10517251830623293</v>
      </c>
      <c r="D79" s="300">
        <f>'Año 2014'!$L77/VLOOKUP(A79,DATOS,5,0)*100000</f>
        <v>4.1331365960313622E-2</v>
      </c>
      <c r="E79" s="301">
        <f t="shared" si="3"/>
        <v>2.5446175286638142</v>
      </c>
      <c r="F79" s="300">
        <f>('Año 2013'!I77-0)/VLOOKUP(A79,DATOS,4,0)*100000</f>
        <v>0.401567797169253</v>
      </c>
      <c r="G79" s="300">
        <f>('Año 2013'!J77-0)/VLOOKUP(A79,DATOS,5,0)*100000</f>
        <v>0.28931956172219536</v>
      </c>
      <c r="H79" s="301">
        <f t="shared" si="4"/>
        <v>1.3879731974529894</v>
      </c>
    </row>
    <row r="80" spans="1:8" ht="12" customHeight="1" x14ac:dyDescent="0.2">
      <c r="A80" s="299">
        <v>74</v>
      </c>
      <c r="B80" s="334" t="s">
        <v>360</v>
      </c>
      <c r="C80" s="336">
        <f>'Año 2014'!$K78/VLOOKUP(A80,DATOS,4,0)*100000</f>
        <v>2.9257082365188434</v>
      </c>
      <c r="D80" s="300">
        <f>'Año 2014'!$L78/VLOOKUP(A80,DATOS,5,0)*100000</f>
        <v>1.6119232724522314</v>
      </c>
      <c r="E80" s="301">
        <f t="shared" si="3"/>
        <v>1.8150418735923706</v>
      </c>
      <c r="F80" s="300">
        <f>('Año 2013'!I78-0)/VLOOKUP(A80,DATOS,4,0)*100000</f>
        <v>7.6680326983271643</v>
      </c>
      <c r="G80" s="300">
        <f>('Año 2013'!J78-0)/VLOOKUP(A80,DATOS,5,0)*100000</f>
        <v>3.0998524470235216</v>
      </c>
      <c r="H80" s="301">
        <f t="shared" si="4"/>
        <v>2.4736766763495499</v>
      </c>
    </row>
    <row r="81" spans="1:11" ht="12" customHeight="1" x14ac:dyDescent="0.2">
      <c r="A81" s="299">
        <v>75</v>
      </c>
      <c r="B81" s="334" t="s">
        <v>361</v>
      </c>
      <c r="C81" s="336">
        <f>'Año 2014'!$K79/VLOOKUP(A81,DATOS,4,0)*100000</f>
        <v>11.215214906655566</v>
      </c>
      <c r="D81" s="300">
        <f>'Año 2014'!$L79/VLOOKUP(A81,DATOS,5,0)*100000</f>
        <v>31.949145887322427</v>
      </c>
      <c r="E81" s="301">
        <f t="shared" si="3"/>
        <v>0.35103332484095662</v>
      </c>
      <c r="F81" s="300">
        <f>('Año 2013'!I79-0)/VLOOKUP(A81,DATOS,4,0)*100000</f>
        <v>62.395986769679645</v>
      </c>
      <c r="G81" s="300">
        <f>('Año 2013'!J79-0)/VLOOKUP(A81,DATOS,5,0)*100000</f>
        <v>188.01638375346667</v>
      </c>
      <c r="H81" s="301">
        <f t="shared" si="4"/>
        <v>0.33186462543336298</v>
      </c>
    </row>
    <row r="82" spans="1:11" ht="12" customHeight="1" x14ac:dyDescent="0.2">
      <c r="A82" s="299">
        <v>76</v>
      </c>
      <c r="B82" s="334" t="s">
        <v>362</v>
      </c>
      <c r="C82" s="336">
        <f>'Año 2014'!$K80/VLOOKUP(A82,DATOS,4,0)*100000</f>
        <v>349.0675882583871</v>
      </c>
      <c r="D82" s="300">
        <f>'Año 2014'!$L80/VLOOKUP(A82,DATOS,5,0)*100000</f>
        <v>163.96152876456412</v>
      </c>
      <c r="E82" s="301">
        <f t="shared" si="3"/>
        <v>2.1289603170242497</v>
      </c>
      <c r="F82" s="300">
        <f>('Año 2013'!I80-0)/VLOOKUP(A82,DATOS,4,0)*100000</f>
        <v>777.09105435067158</v>
      </c>
      <c r="G82" s="300">
        <f>('Año 2013'!J80-0)/VLOOKUP(A82,DATOS,5,0)*100000</f>
        <v>539.41565714805313</v>
      </c>
      <c r="H82" s="301">
        <f>$F82/$G82</f>
        <v>1.4406164227031026</v>
      </c>
    </row>
    <row r="83" spans="1:11" ht="12" customHeight="1" x14ac:dyDescent="0.2">
      <c r="A83" s="299">
        <v>77</v>
      </c>
      <c r="B83" s="334" t="s">
        <v>363</v>
      </c>
      <c r="C83" s="336">
        <f>'Año 2014'!$K81/VLOOKUP(A83,DATOS,4,0)*100000</f>
        <v>6.5845412149337399</v>
      </c>
      <c r="D83" s="300">
        <f>'Año 2014'!$L81/VLOOKUP(A83,DATOS,5,0)*100000</f>
        <v>1.1816001228864128</v>
      </c>
      <c r="E83" s="301">
        <f t="shared" si="3"/>
        <v>5.5725630756105735</v>
      </c>
      <c r="F83" s="300">
        <f>('Año 2013'!I81-0)/VLOOKUP(A83,DATOS,4,0)*100000</f>
        <v>0</v>
      </c>
      <c r="G83" s="300">
        <f>('Año 2013'!J81-0)/VLOOKUP(A83,DATOS,5,0)*100000</f>
        <v>12.997601351750541</v>
      </c>
      <c r="H83" s="301">
        <f t="shared" si="4"/>
        <v>0</v>
      </c>
    </row>
    <row r="84" spans="1:11" ht="12" customHeight="1" x14ac:dyDescent="0.2">
      <c r="A84" s="299">
        <v>78</v>
      </c>
      <c r="B84" s="334" t="s">
        <v>364</v>
      </c>
      <c r="C84" s="336">
        <f>'Año 2014'!$K82/VLOOKUP(A84,DATOS,4,0)*100000</f>
        <v>4.8538055361523273</v>
      </c>
      <c r="D84" s="300">
        <f>'Año 2014'!$L82/VLOOKUP(A84,DATOS,5,0)*100000</f>
        <v>5.96682510100635</v>
      </c>
      <c r="E84" s="301">
        <f t="shared" si="3"/>
        <v>0.81346536122429602</v>
      </c>
      <c r="F84" s="300">
        <f>('Año 2013'!I82-0)/VLOOKUP(A84,DATOS,4,0)*100000</f>
        <v>25.050698817718683</v>
      </c>
      <c r="G84" s="300">
        <f>('Año 2013'!J82-0)/VLOOKUP(A84,DATOS,5,0)*100000</f>
        <v>30.125981080624452</v>
      </c>
      <c r="H84" s="301">
        <f t="shared" si="4"/>
        <v>0.83153138650246505</v>
      </c>
    </row>
    <row r="85" spans="1:11" ht="12" customHeight="1" x14ac:dyDescent="0.2">
      <c r="A85" s="299">
        <v>79</v>
      </c>
      <c r="B85" s="334" t="s">
        <v>365</v>
      </c>
      <c r="C85" s="336">
        <f>'Año 2014'!$K83/VLOOKUP(A85,DATOS,4,0)*100000</f>
        <v>1.2238256675634378</v>
      </c>
      <c r="D85" s="300">
        <f>'Año 2014'!$L83/VLOOKUP(A85,DATOS,5,0)*100000</f>
        <v>0.7852959532459588</v>
      </c>
      <c r="E85" s="301">
        <f t="shared" si="3"/>
        <v>1.5584260462630057</v>
      </c>
      <c r="F85" s="300">
        <f>('Año 2013'!I83-0)/VLOOKUP(A85,DATOS,4,0)*100000</f>
        <v>10.345151346122185</v>
      </c>
      <c r="G85" s="300">
        <f>('Año 2013'!J83-0)/VLOOKUP(A85,DATOS,5,0)*100000</f>
        <v>2.9345269831822671</v>
      </c>
      <c r="H85" s="301">
        <f t="shared" si="4"/>
        <v>3.5253215954087667</v>
      </c>
    </row>
    <row r="86" spans="1:11" ht="12" customHeight="1" thickBot="1" x14ac:dyDescent="0.25">
      <c r="A86" s="302">
        <v>80</v>
      </c>
      <c r="B86" s="335" t="s">
        <v>366</v>
      </c>
      <c r="C86" s="337">
        <f>'Año 2014'!$K84/VLOOKUP(A86,DATOS,4,0)*100000</f>
        <v>23.130021166909941</v>
      </c>
      <c r="D86" s="303">
        <f>'Año 2014'!$L84/VLOOKUP(A86,DATOS,5,0)*100000</f>
        <v>24.678010336227352</v>
      </c>
      <c r="E86" s="304">
        <f t="shared" si="3"/>
        <v>0.93727252933981631</v>
      </c>
      <c r="F86" s="303">
        <f>('Año 2013'!I84-0)/VLOOKUP(A86,DATOS,4,0)*100000</f>
        <v>31.572069446046047</v>
      </c>
      <c r="G86" s="303">
        <f>('Año 2013'!J84-0)/VLOOKUP(A86,DATOS,5,0)*100000</f>
        <v>46.145609340934982</v>
      </c>
      <c r="H86" s="304">
        <f t="shared" si="4"/>
        <v>0.68418360699896541</v>
      </c>
    </row>
    <row r="87" spans="1:11" ht="13.5" thickBot="1" x14ac:dyDescent="0.25">
      <c r="B87" s="405" t="s">
        <v>164</v>
      </c>
      <c r="C87" s="405"/>
      <c r="D87" s="405"/>
      <c r="E87" s="405"/>
      <c r="F87" s="332"/>
      <c r="G87" s="332"/>
      <c r="H87" s="332"/>
    </row>
    <row r="88" spans="1:11" ht="13.5" thickBot="1" x14ac:dyDescent="0.25">
      <c r="B88" s="405"/>
      <c r="C88" s="405"/>
      <c r="D88" s="405"/>
      <c r="E88" s="405"/>
      <c r="F88" s="332"/>
      <c r="G88" s="332"/>
      <c r="H88" s="332"/>
      <c r="J88" s="356" t="s">
        <v>67</v>
      </c>
      <c r="K88" s="357"/>
    </row>
    <row r="89" spans="1:11" x14ac:dyDescent="0.2">
      <c r="B89" s="392" t="s">
        <v>351</v>
      </c>
      <c r="C89" s="392"/>
      <c r="D89" s="392"/>
      <c r="E89" s="392"/>
      <c r="F89" s="332"/>
      <c r="G89" s="332"/>
      <c r="H89" s="332"/>
    </row>
    <row r="90" spans="1:11" x14ac:dyDescent="0.2">
      <c r="B90" s="392"/>
      <c r="C90" s="392"/>
      <c r="D90" s="392"/>
      <c r="E90" s="392"/>
      <c r="F90" s="332"/>
      <c r="G90" s="332"/>
      <c r="H90" s="332"/>
    </row>
    <row r="91" spans="1:11" x14ac:dyDescent="0.2">
      <c r="B91" s="339" t="s">
        <v>355</v>
      </c>
    </row>
  </sheetData>
  <sortState ref="A7:H75">
    <sortCondition ref="A7:A75"/>
  </sortState>
  <mergeCells count="15">
    <mergeCell ref="B89:E90"/>
    <mergeCell ref="B2:E2"/>
    <mergeCell ref="J8:K8"/>
    <mergeCell ref="J88:K88"/>
    <mergeCell ref="B5:B6"/>
    <mergeCell ref="C5:C6"/>
    <mergeCell ref="D5:D6"/>
    <mergeCell ref="E5:E6"/>
    <mergeCell ref="B87:E88"/>
    <mergeCell ref="F3:H3"/>
    <mergeCell ref="F4:H4"/>
    <mergeCell ref="F5:F6"/>
    <mergeCell ref="G5:G6"/>
    <mergeCell ref="H5:H6"/>
    <mergeCell ref="C3:E4"/>
  </mergeCells>
  <phoneticPr fontId="2" type="noConversion"/>
  <hyperlinks>
    <hyperlink ref="J8" location="Indice!A1" display="Volver al Indice"/>
    <hyperlink ref="J88" location="Indice!A1" display="Volver al Indice"/>
    <hyperlink ref="J88:K88" location="Indice!B28" display="Volver al Indice"/>
    <hyperlink ref="J8:K8" location="Indice!B28" display="Volver al Indice"/>
  </hyperlinks>
  <pageMargins left="0.74803149606299213" right="0.74803149606299213" top="0.98425196850393704" bottom="0.98425196850393704" header="0" footer="0"/>
  <pageSetup scale="65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R83"/>
  <sheetViews>
    <sheetView showGridLines="0" topLeftCell="H1" workbookViewId="0">
      <selection activeCell="E1" sqref="E1"/>
    </sheetView>
  </sheetViews>
  <sheetFormatPr baseColWidth="10" defaultColWidth="11.42578125" defaultRowHeight="12.75" x14ac:dyDescent="0.2"/>
  <cols>
    <col min="1" max="1" width="5" style="31" bestFit="1" customWidth="1"/>
    <col min="2" max="2" width="11.42578125" style="31" bestFit="1" customWidth="1"/>
    <col min="3" max="3" width="45.85546875" style="72" bestFit="1" customWidth="1"/>
    <col min="4" max="5" width="14.28515625" style="72" bestFit="1" customWidth="1"/>
    <col min="6" max="6" width="14.28515625" style="31" bestFit="1" customWidth="1"/>
    <col min="7" max="7" width="13.140625" style="31" customWidth="1"/>
    <col min="8" max="8" width="14.140625" style="31" bestFit="1" customWidth="1"/>
    <col min="9" max="9" width="10.85546875" style="31" bestFit="1" customWidth="1"/>
    <col min="10" max="10" width="10.42578125" style="31" bestFit="1" customWidth="1"/>
    <col min="11" max="11" width="11.5703125" style="31" bestFit="1" customWidth="1"/>
    <col min="12" max="13" width="11.42578125" style="31"/>
    <col min="14" max="14" width="12.7109375" style="31" customWidth="1"/>
    <col min="15" max="15" width="43.42578125" style="31" customWidth="1"/>
    <col min="16" max="16" width="15.42578125" style="31" bestFit="1" customWidth="1"/>
    <col min="17" max="17" width="8.85546875" style="31" bestFit="1" customWidth="1"/>
    <col min="18" max="18" width="7.42578125" style="31" bestFit="1" customWidth="1"/>
    <col min="19" max="16384" width="11.42578125" style="31"/>
  </cols>
  <sheetData>
    <row r="1" spans="1:18" ht="42" x14ac:dyDescent="0.2">
      <c r="A1" s="54" t="s">
        <v>196</v>
      </c>
      <c r="B1" s="55" t="s">
        <v>258</v>
      </c>
      <c r="C1" s="56" t="s">
        <v>0</v>
      </c>
      <c r="D1" s="57" t="s">
        <v>220</v>
      </c>
      <c r="E1" s="58" t="s">
        <v>221</v>
      </c>
      <c r="F1" s="59" t="s">
        <v>195</v>
      </c>
      <c r="G1" s="59" t="s">
        <v>194</v>
      </c>
      <c r="H1" s="59" t="s">
        <v>99</v>
      </c>
      <c r="I1" s="60" t="s">
        <v>255</v>
      </c>
      <c r="J1" s="60" t="s">
        <v>256</v>
      </c>
      <c r="K1" s="60" t="s">
        <v>257</v>
      </c>
      <c r="N1" s="59" t="s">
        <v>195</v>
      </c>
      <c r="O1" s="59" t="s">
        <v>194</v>
      </c>
      <c r="P1" s="59" t="s">
        <v>99</v>
      </c>
    </row>
    <row r="2" spans="1:18" x14ac:dyDescent="0.2">
      <c r="A2" s="57">
        <v>46</v>
      </c>
      <c r="B2" s="61" t="s">
        <v>217</v>
      </c>
      <c r="C2" s="61" t="s">
        <v>44</v>
      </c>
      <c r="D2" s="61">
        <v>13432759</v>
      </c>
      <c r="E2" s="61">
        <v>3083717</v>
      </c>
      <c r="F2" s="61">
        <f t="shared" ref="F2:F33" si="0">IF(ISNA(VLOOKUP(A2,CASOS,2,0)),0,VLOOKUP(A2,CASOS,2,0))</f>
        <v>3114055</v>
      </c>
      <c r="G2" s="61">
        <f t="shared" ref="G2:G33" si="1">IF(ISNA(VLOOKUP(A2,CASOS,3,0)),0,VLOOKUP(A2,CASOS,3,0))</f>
        <v>62442</v>
      </c>
      <c r="H2" s="61">
        <f t="shared" ref="H2:H33" si="2">+G2+F2</f>
        <v>3176497</v>
      </c>
      <c r="I2" s="62">
        <f t="shared" ref="I2:I33" si="3">+F2/VLOOKUP($B2,$M$2:$P$4,2,0)</f>
        <v>0.20242440875435652</v>
      </c>
      <c r="J2" s="62">
        <f t="shared" ref="J2:J33" si="4">+G2/VLOOKUP($B2,$M$2:$P$4,3,0)</f>
        <v>7.9864526270417943E-2</v>
      </c>
      <c r="K2" s="62">
        <f t="shared" ref="K2:K33" si="5">+H2/VLOOKUP($B2,$M$2:$P$4,4,0)</f>
        <v>0.19649681692176635</v>
      </c>
      <c r="L2" s="331"/>
      <c r="M2" s="63" t="s">
        <v>215</v>
      </c>
      <c r="N2" s="64">
        <f t="shared" ref="N2:P4" si="6">+SUMIF($B$2:$B$81,"="&amp;$M2,F$2:F$81)</f>
        <v>2380013</v>
      </c>
      <c r="O2" s="64">
        <f t="shared" si="6"/>
        <v>107199</v>
      </c>
      <c r="P2" s="64">
        <f t="shared" si="6"/>
        <v>2487212</v>
      </c>
    </row>
    <row r="3" spans="1:18" x14ac:dyDescent="0.2">
      <c r="A3" s="57">
        <v>19</v>
      </c>
      <c r="B3" s="61" t="s">
        <v>217</v>
      </c>
      <c r="C3" s="61" t="s">
        <v>19</v>
      </c>
      <c r="D3" s="61">
        <v>925664</v>
      </c>
      <c r="E3" s="61">
        <v>218732</v>
      </c>
      <c r="F3" s="61">
        <f t="shared" si="0"/>
        <v>2842797</v>
      </c>
      <c r="G3" s="61">
        <f t="shared" si="1"/>
        <v>93462</v>
      </c>
      <c r="H3" s="61">
        <f t="shared" si="2"/>
        <v>2936259</v>
      </c>
      <c r="I3" s="62">
        <f t="shared" si="3"/>
        <v>0.18479169505151916</v>
      </c>
      <c r="J3" s="62">
        <f t="shared" si="4"/>
        <v>0.11953970651621988</v>
      </c>
      <c r="K3" s="62">
        <f t="shared" si="5"/>
        <v>0.18163579161506804</v>
      </c>
      <c r="L3" s="331"/>
      <c r="M3" s="63" t="s">
        <v>216</v>
      </c>
      <c r="N3" s="64">
        <f t="shared" si="6"/>
        <v>2935446</v>
      </c>
      <c r="O3" s="64">
        <f t="shared" si="6"/>
        <v>213896</v>
      </c>
      <c r="P3" s="64">
        <f t="shared" si="6"/>
        <v>3149342</v>
      </c>
    </row>
    <row r="4" spans="1:18" x14ac:dyDescent="0.2">
      <c r="A4" s="57">
        <v>21</v>
      </c>
      <c r="B4" s="61" t="s">
        <v>217</v>
      </c>
      <c r="C4" s="61" t="s">
        <v>21</v>
      </c>
      <c r="D4" s="61">
        <v>10459006</v>
      </c>
      <c r="E4" s="61">
        <v>2419470</v>
      </c>
      <c r="F4" s="61">
        <f t="shared" si="0"/>
        <v>2453117</v>
      </c>
      <c r="G4" s="61">
        <f t="shared" si="1"/>
        <v>193617</v>
      </c>
      <c r="H4" s="61">
        <f t="shared" si="2"/>
        <v>2646734</v>
      </c>
      <c r="I4" s="62">
        <f t="shared" si="3"/>
        <v>0.15946113936017856</v>
      </c>
      <c r="J4" s="62">
        <f t="shared" si="4"/>
        <v>0.24763988954388891</v>
      </c>
      <c r="K4" s="62">
        <f t="shared" si="5"/>
        <v>0.16372589246538383</v>
      </c>
      <c r="M4" s="63" t="s">
        <v>217</v>
      </c>
      <c r="N4" s="64">
        <f t="shared" si="6"/>
        <v>15383792</v>
      </c>
      <c r="O4" s="64">
        <f t="shared" si="6"/>
        <v>781849</v>
      </c>
      <c r="P4" s="64">
        <f t="shared" si="6"/>
        <v>16165641</v>
      </c>
    </row>
    <row r="5" spans="1:18" x14ac:dyDescent="0.2">
      <c r="A5" s="57">
        <v>7</v>
      </c>
      <c r="B5" s="61" t="s">
        <v>217</v>
      </c>
      <c r="C5" s="61" t="s">
        <v>7</v>
      </c>
      <c r="D5" s="61">
        <v>13432759</v>
      </c>
      <c r="E5" s="61">
        <v>3083717</v>
      </c>
      <c r="F5" s="61">
        <f t="shared" si="0"/>
        <v>997617</v>
      </c>
      <c r="G5" s="61">
        <f t="shared" si="1"/>
        <v>92199</v>
      </c>
      <c r="H5" s="61">
        <f t="shared" si="2"/>
        <v>1089816</v>
      </c>
      <c r="I5" s="62">
        <f t="shared" si="3"/>
        <v>6.4848575695771238E-2</v>
      </c>
      <c r="J5" s="62">
        <f t="shared" si="4"/>
        <v>0.11792430507681151</v>
      </c>
      <c r="K5" s="62">
        <f t="shared" si="5"/>
        <v>6.7415576035617764E-2</v>
      </c>
      <c r="M5" s="63" t="s">
        <v>99</v>
      </c>
      <c r="N5" s="64">
        <f>+SUM(N2:N4)</f>
        <v>20699251</v>
      </c>
      <c r="O5" s="64">
        <f>+SUM(O2:O4)</f>
        <v>1102944</v>
      </c>
      <c r="P5" s="64">
        <f>+SUM(P2:P4)</f>
        <v>21802195</v>
      </c>
    </row>
    <row r="6" spans="1:18" x14ac:dyDescent="0.2">
      <c r="A6" s="57">
        <v>29</v>
      </c>
      <c r="B6" s="61" t="s">
        <v>217</v>
      </c>
      <c r="C6" s="61" t="s">
        <v>29</v>
      </c>
      <c r="D6" s="61">
        <v>1662288</v>
      </c>
      <c r="E6" s="61">
        <v>140463</v>
      </c>
      <c r="F6" s="61">
        <f t="shared" si="0"/>
        <v>1055433</v>
      </c>
      <c r="G6" s="61">
        <f t="shared" si="1"/>
        <v>11040</v>
      </c>
      <c r="H6" s="61">
        <f t="shared" si="2"/>
        <v>1066473</v>
      </c>
      <c r="I6" s="62">
        <f t="shared" si="3"/>
        <v>6.8606816836837101E-2</v>
      </c>
      <c r="J6" s="62">
        <f t="shared" si="4"/>
        <v>1.4120373627132605E-2</v>
      </c>
      <c r="K6" s="62">
        <f t="shared" si="5"/>
        <v>6.5971587517005978E-2</v>
      </c>
      <c r="N6" s="65"/>
      <c r="O6" s="65"/>
      <c r="P6" s="65"/>
    </row>
    <row r="7" spans="1:18" x14ac:dyDescent="0.2">
      <c r="A7" s="57">
        <v>23</v>
      </c>
      <c r="B7" s="61" t="s">
        <v>217</v>
      </c>
      <c r="C7" s="61" t="s">
        <v>23</v>
      </c>
      <c r="D7" s="61">
        <v>192892</v>
      </c>
      <c r="E7" s="61">
        <v>43322</v>
      </c>
      <c r="F7" s="61">
        <f t="shared" si="0"/>
        <v>797921</v>
      </c>
      <c r="G7" s="61">
        <f t="shared" si="1"/>
        <v>110928</v>
      </c>
      <c r="H7" s="61">
        <f t="shared" si="2"/>
        <v>908849</v>
      </c>
      <c r="I7" s="62">
        <f t="shared" si="3"/>
        <v>5.1867640956143976E-2</v>
      </c>
      <c r="J7" s="62">
        <f t="shared" si="4"/>
        <v>0.14187905848827587</v>
      </c>
      <c r="K7" s="62">
        <f t="shared" si="5"/>
        <v>5.6221030765188959E-2</v>
      </c>
      <c r="N7" s="65"/>
      <c r="O7" s="65"/>
      <c r="P7" s="65"/>
    </row>
    <row r="8" spans="1:18" x14ac:dyDescent="0.2">
      <c r="A8" s="57">
        <v>66</v>
      </c>
      <c r="B8" s="61" t="s">
        <v>217</v>
      </c>
      <c r="C8" s="61" t="s">
        <v>207</v>
      </c>
      <c r="D8" s="61">
        <v>172554</v>
      </c>
      <c r="E8" s="61">
        <v>41040</v>
      </c>
      <c r="F8" s="61">
        <f t="shared" si="0"/>
        <v>562128</v>
      </c>
      <c r="G8" s="61">
        <f t="shared" si="1"/>
        <v>34770</v>
      </c>
      <c r="H8" s="61">
        <f t="shared" si="2"/>
        <v>596898</v>
      </c>
      <c r="I8" s="62">
        <f t="shared" si="3"/>
        <v>3.6540275635552018E-2</v>
      </c>
      <c r="J8" s="62">
        <f t="shared" si="4"/>
        <v>4.4471502809366001E-2</v>
      </c>
      <c r="K8" s="62">
        <f t="shared" si="5"/>
        <v>3.6923868345214397E-2</v>
      </c>
      <c r="N8" s="66" t="s">
        <v>261</v>
      </c>
      <c r="O8" s="67"/>
      <c r="P8" s="67"/>
    </row>
    <row r="9" spans="1:18" x14ac:dyDescent="0.2">
      <c r="A9" s="57">
        <v>11</v>
      </c>
      <c r="B9" s="61" t="s">
        <v>217</v>
      </c>
      <c r="C9" s="61" t="s">
        <v>11</v>
      </c>
      <c r="D9" s="61">
        <v>13432759</v>
      </c>
      <c r="E9" s="61">
        <v>3083717</v>
      </c>
      <c r="F9" s="61">
        <f t="shared" si="0"/>
        <v>492036</v>
      </c>
      <c r="G9" s="61">
        <f t="shared" si="1"/>
        <v>17786</v>
      </c>
      <c r="H9" s="61">
        <f t="shared" si="2"/>
        <v>509822</v>
      </c>
      <c r="I9" s="62">
        <f t="shared" si="3"/>
        <v>3.1984051786451612E-2</v>
      </c>
      <c r="J9" s="62">
        <f t="shared" si="4"/>
        <v>2.2748638164146785E-2</v>
      </c>
      <c r="K9" s="62">
        <f t="shared" si="5"/>
        <v>3.1537382278871588E-2</v>
      </c>
      <c r="P9" s="68" t="s">
        <v>195</v>
      </c>
      <c r="Q9" s="68" t="s">
        <v>194</v>
      </c>
      <c r="R9" s="68" t="s">
        <v>219</v>
      </c>
    </row>
    <row r="10" spans="1:18" ht="21" x14ac:dyDescent="0.2">
      <c r="A10" s="57">
        <v>41</v>
      </c>
      <c r="B10" s="61" t="s">
        <v>217</v>
      </c>
      <c r="C10" s="61" t="s">
        <v>41</v>
      </c>
      <c r="D10" s="61">
        <v>2964546</v>
      </c>
      <c r="E10" s="61">
        <v>403953</v>
      </c>
      <c r="F10" s="61">
        <f t="shared" si="0"/>
        <v>384476</v>
      </c>
      <c r="G10" s="61">
        <f t="shared" si="1"/>
        <v>12726</v>
      </c>
      <c r="H10" s="61">
        <f t="shared" si="2"/>
        <v>397202</v>
      </c>
      <c r="I10" s="62">
        <f t="shared" si="3"/>
        <v>2.4992277586696442E-2</v>
      </c>
      <c r="J10" s="62">
        <f t="shared" si="4"/>
        <v>1.6276800251711007E-2</v>
      </c>
      <c r="K10" s="62">
        <f t="shared" si="5"/>
        <v>2.4570754726026638E-2</v>
      </c>
      <c r="N10" s="62" t="str">
        <f>+"N° "&amp;A2</f>
        <v>N° 46</v>
      </c>
      <c r="O10" s="62" t="str">
        <f>+C2</f>
        <v>Urgencias odontológicas ambulatorias</v>
      </c>
      <c r="P10" s="62">
        <f t="shared" ref="P10:R13" si="7">+I2</f>
        <v>0.20242440875435652</v>
      </c>
      <c r="Q10" s="62">
        <f t="shared" si="7"/>
        <v>7.9864526270417943E-2</v>
      </c>
      <c r="R10" s="62">
        <f t="shared" si="7"/>
        <v>0.19649681692176635</v>
      </c>
    </row>
    <row r="11" spans="1:18" ht="21" x14ac:dyDescent="0.2">
      <c r="A11" s="57">
        <v>36</v>
      </c>
      <c r="B11" s="61" t="s">
        <v>217</v>
      </c>
      <c r="C11" s="61" t="s">
        <v>36</v>
      </c>
      <c r="D11" s="61">
        <v>1662288</v>
      </c>
      <c r="E11" s="61">
        <v>140463</v>
      </c>
      <c r="F11" s="61">
        <f t="shared" si="0"/>
        <v>368647</v>
      </c>
      <c r="G11" s="61">
        <f t="shared" si="1"/>
        <v>1315</v>
      </c>
      <c r="H11" s="61">
        <f t="shared" si="2"/>
        <v>369962</v>
      </c>
      <c r="I11" s="62">
        <f t="shared" si="3"/>
        <v>2.3963337517823955E-2</v>
      </c>
      <c r="J11" s="62">
        <f t="shared" si="4"/>
        <v>1.6819104456231319E-3</v>
      </c>
      <c r="K11" s="62">
        <f t="shared" si="5"/>
        <v>2.2885699366947464E-2</v>
      </c>
      <c r="N11" s="62" t="str">
        <f>+"N° "&amp;A3</f>
        <v>N° 19</v>
      </c>
      <c r="O11" s="62" t="str">
        <f>+C3</f>
        <v>Infección Respiratoria Aguda (IRA) Infantil</v>
      </c>
      <c r="P11" s="62">
        <f t="shared" si="7"/>
        <v>0.18479169505151916</v>
      </c>
      <c r="Q11" s="62">
        <f t="shared" si="7"/>
        <v>0.11953970651621988</v>
      </c>
      <c r="R11" s="62">
        <f t="shared" si="7"/>
        <v>0.18163579161506804</v>
      </c>
    </row>
    <row r="12" spans="1:18" x14ac:dyDescent="0.2">
      <c r="A12" s="57">
        <v>65</v>
      </c>
      <c r="B12" s="61" t="s">
        <v>217</v>
      </c>
      <c r="C12" s="61" t="s">
        <v>206</v>
      </c>
      <c r="D12" s="61">
        <v>172554</v>
      </c>
      <c r="E12" s="61">
        <v>41040</v>
      </c>
      <c r="F12" s="61">
        <f t="shared" si="0"/>
        <v>346169</v>
      </c>
      <c r="G12" s="61">
        <f t="shared" si="1"/>
        <v>1770</v>
      </c>
      <c r="H12" s="61">
        <f t="shared" si="2"/>
        <v>347939</v>
      </c>
      <c r="I12" s="62">
        <f t="shared" si="3"/>
        <v>2.2502189317172256E-2</v>
      </c>
      <c r="J12" s="62">
        <f t="shared" si="4"/>
        <v>2.2638642500022381E-3</v>
      </c>
      <c r="K12" s="62">
        <f t="shared" si="5"/>
        <v>2.1523365513313082E-2</v>
      </c>
      <c r="N12" s="62" t="str">
        <f>+"N° "&amp;A4</f>
        <v>N° 21</v>
      </c>
      <c r="O12" s="62" t="str">
        <f>+C4</f>
        <v>Hipertensión Arterial</v>
      </c>
      <c r="P12" s="62">
        <f t="shared" si="7"/>
        <v>0.15946113936017856</v>
      </c>
      <c r="Q12" s="62">
        <f t="shared" si="7"/>
        <v>0.24763988954388891</v>
      </c>
      <c r="R12" s="62">
        <f t="shared" si="7"/>
        <v>0.16372589246538383</v>
      </c>
    </row>
    <row r="13" spans="1:18" ht="21" x14ac:dyDescent="0.2">
      <c r="A13" s="57">
        <v>39</v>
      </c>
      <c r="B13" s="61" t="s">
        <v>217</v>
      </c>
      <c r="C13" s="61" t="s">
        <v>39</v>
      </c>
      <c r="D13" s="61">
        <v>2973753</v>
      </c>
      <c r="E13" s="61">
        <v>664247</v>
      </c>
      <c r="F13" s="61">
        <f t="shared" si="0"/>
        <v>216673</v>
      </c>
      <c r="G13" s="61">
        <f t="shared" si="1"/>
        <v>33716</v>
      </c>
      <c r="H13" s="61">
        <f t="shared" si="2"/>
        <v>250389</v>
      </c>
      <c r="I13" s="62">
        <f t="shared" si="3"/>
        <v>1.4084498802375903E-2</v>
      </c>
      <c r="J13" s="62">
        <f t="shared" si="4"/>
        <v>4.3123416414166928E-2</v>
      </c>
      <c r="K13" s="62">
        <f t="shared" si="5"/>
        <v>1.5488962052293503E-2</v>
      </c>
      <c r="N13" s="62" t="str">
        <f>+"N° "&amp;A5</f>
        <v>N° 7</v>
      </c>
      <c r="O13" s="62" t="str">
        <f>+C5</f>
        <v>Diabetes Mellitus Tipo 2</v>
      </c>
      <c r="P13" s="62">
        <f t="shared" si="7"/>
        <v>6.4848575695771238E-2</v>
      </c>
      <c r="Q13" s="62">
        <f t="shared" si="7"/>
        <v>0.11792430507681151</v>
      </c>
      <c r="R13" s="62">
        <f t="shared" si="7"/>
        <v>6.7415576035617764E-2</v>
      </c>
    </row>
    <row r="14" spans="1:18" x14ac:dyDescent="0.2">
      <c r="A14" s="57">
        <v>47</v>
      </c>
      <c r="B14" s="61" t="s">
        <v>217</v>
      </c>
      <c r="C14" s="61" t="s">
        <v>45</v>
      </c>
      <c r="D14" s="61">
        <v>152083</v>
      </c>
      <c r="E14" s="61">
        <v>25552</v>
      </c>
      <c r="F14" s="61">
        <f t="shared" si="0"/>
        <v>216569</v>
      </c>
      <c r="G14" s="61">
        <f t="shared" si="1"/>
        <v>7435</v>
      </c>
      <c r="H14" s="61">
        <f t="shared" si="2"/>
        <v>224004</v>
      </c>
      <c r="I14" s="62">
        <f t="shared" si="3"/>
        <v>1.4077738440561339E-2</v>
      </c>
      <c r="J14" s="62">
        <f t="shared" si="4"/>
        <v>9.5095088693596848E-3</v>
      </c>
      <c r="K14" s="62">
        <f t="shared" si="5"/>
        <v>1.3856796646665604E-2</v>
      </c>
      <c r="N14" s="62" t="s">
        <v>259</v>
      </c>
      <c r="O14" s="62" t="s">
        <v>260</v>
      </c>
      <c r="P14" s="62">
        <f>+SUM(I$6:I$39)</f>
        <v>0.3884741811381745</v>
      </c>
      <c r="Q14" s="62">
        <f>+SUM(J$6:J$39)</f>
        <v>0.43503157259266173</v>
      </c>
      <c r="R14" s="62">
        <f>+SUM(K$6:K$39)</f>
        <v>0.39072592296216396</v>
      </c>
    </row>
    <row r="15" spans="1:18" x14ac:dyDescent="0.2">
      <c r="A15" s="57">
        <v>31</v>
      </c>
      <c r="B15" s="61" t="s">
        <v>217</v>
      </c>
      <c r="C15" s="61" t="s">
        <v>31</v>
      </c>
      <c r="D15" s="61">
        <v>13432759</v>
      </c>
      <c r="E15" s="61">
        <v>3083717</v>
      </c>
      <c r="F15" s="61">
        <f t="shared" si="0"/>
        <v>214530</v>
      </c>
      <c r="G15" s="61">
        <f t="shared" si="1"/>
        <v>4393</v>
      </c>
      <c r="H15" s="61">
        <f t="shared" si="2"/>
        <v>218923</v>
      </c>
      <c r="I15" s="62">
        <f t="shared" si="3"/>
        <v>1.3945196346908486E-2</v>
      </c>
      <c r="J15" s="62">
        <f t="shared" si="4"/>
        <v>5.6187320057965156E-3</v>
      </c>
      <c r="K15" s="62">
        <f t="shared" si="5"/>
        <v>1.3542488046097275E-2</v>
      </c>
      <c r="O15" s="62" t="s">
        <v>99</v>
      </c>
      <c r="P15" s="62">
        <f>+SUM(P10:P14)</f>
        <v>1</v>
      </c>
      <c r="Q15" s="62">
        <f>+SUM(Q10:Q14)</f>
        <v>1</v>
      </c>
      <c r="R15" s="62">
        <f>+SUM(R10:R14)</f>
        <v>1</v>
      </c>
    </row>
    <row r="16" spans="1:18" x14ac:dyDescent="0.2">
      <c r="A16" s="57">
        <v>20</v>
      </c>
      <c r="B16" s="61" t="s">
        <v>217</v>
      </c>
      <c r="C16" s="61" t="s">
        <v>20</v>
      </c>
      <c r="D16" s="61">
        <v>1662288</v>
      </c>
      <c r="E16" s="61">
        <v>140463</v>
      </c>
      <c r="F16" s="61">
        <f t="shared" si="0"/>
        <v>210867</v>
      </c>
      <c r="G16" s="61">
        <f t="shared" si="1"/>
        <v>842</v>
      </c>
      <c r="H16" s="61">
        <f t="shared" si="2"/>
        <v>211709</v>
      </c>
      <c r="I16" s="62">
        <f t="shared" si="3"/>
        <v>1.3707088603382054E-2</v>
      </c>
      <c r="J16" s="62">
        <f t="shared" si="4"/>
        <v>1.0769342929389178E-3</v>
      </c>
      <c r="K16" s="62">
        <f t="shared" si="5"/>
        <v>1.3096232930076822E-2</v>
      </c>
    </row>
    <row r="17" spans="1:18" ht="21" x14ac:dyDescent="0.2">
      <c r="A17" s="57">
        <v>38</v>
      </c>
      <c r="B17" s="61" t="s">
        <v>217</v>
      </c>
      <c r="C17" s="61" t="s">
        <v>38</v>
      </c>
      <c r="D17" s="61">
        <v>5672884</v>
      </c>
      <c r="E17" s="61">
        <v>1056703</v>
      </c>
      <c r="F17" s="61">
        <f t="shared" si="0"/>
        <v>178102</v>
      </c>
      <c r="G17" s="61">
        <f t="shared" si="1"/>
        <v>6674</v>
      </c>
      <c r="H17" s="61">
        <f t="shared" si="2"/>
        <v>184776</v>
      </c>
      <c r="I17" s="62">
        <f t="shared" si="3"/>
        <v>1.1577249614399363E-2</v>
      </c>
      <c r="J17" s="62">
        <f t="shared" si="4"/>
        <v>8.5361751437937512E-3</v>
      </c>
      <c r="K17" s="62">
        <f t="shared" si="5"/>
        <v>1.1430168466564363E-2</v>
      </c>
      <c r="N17" s="66" t="s">
        <v>262</v>
      </c>
      <c r="O17" s="67"/>
      <c r="P17" s="67"/>
    </row>
    <row r="18" spans="1:18" ht="21" x14ac:dyDescent="0.2">
      <c r="A18" s="57">
        <v>56</v>
      </c>
      <c r="B18" s="61" t="s">
        <v>217</v>
      </c>
      <c r="C18" s="61" t="s">
        <v>53</v>
      </c>
      <c r="D18" s="61">
        <v>1662288</v>
      </c>
      <c r="E18" s="61">
        <v>140463</v>
      </c>
      <c r="F18" s="61">
        <f t="shared" si="0"/>
        <v>164892</v>
      </c>
      <c r="G18" s="61">
        <f t="shared" si="1"/>
        <v>9592</v>
      </c>
      <c r="H18" s="61">
        <f t="shared" si="2"/>
        <v>174484</v>
      </c>
      <c r="I18" s="62">
        <f t="shared" si="3"/>
        <v>1.0718553656991722E-2</v>
      </c>
      <c r="J18" s="62">
        <f t="shared" si="4"/>
        <v>1.2268353607921735E-2</v>
      </c>
      <c r="K18" s="62">
        <f t="shared" si="5"/>
        <v>1.0793509518119325E-2</v>
      </c>
      <c r="P18" s="68" t="s">
        <v>195</v>
      </c>
      <c r="Q18" s="68" t="s">
        <v>194</v>
      </c>
      <c r="R18" s="68" t="s">
        <v>219</v>
      </c>
    </row>
    <row r="19" spans="1:18" x14ac:dyDescent="0.2">
      <c r="A19" s="57">
        <v>76</v>
      </c>
      <c r="B19" s="61" t="s">
        <v>217</v>
      </c>
      <c r="C19" s="61" t="s">
        <v>362</v>
      </c>
      <c r="D19" s="61">
        <v>10459006</v>
      </c>
      <c r="E19" s="61">
        <v>2419470</v>
      </c>
      <c r="F19" s="61">
        <f t="shared" si="0"/>
        <v>147073</v>
      </c>
      <c r="G19" s="61">
        <f t="shared" si="1"/>
        <v>25142</v>
      </c>
      <c r="H19" s="61">
        <f t="shared" si="2"/>
        <v>172215</v>
      </c>
      <c r="I19" s="62">
        <f t="shared" si="3"/>
        <v>9.5602566649367077E-3</v>
      </c>
      <c r="J19" s="62">
        <f t="shared" si="4"/>
        <v>3.2157104504834055E-2</v>
      </c>
      <c r="K19" s="62">
        <f t="shared" si="5"/>
        <v>1.0653150097790741E-2</v>
      </c>
      <c r="N19" s="62" t="str">
        <f>+"N° "&amp;A40</f>
        <v>N° 5</v>
      </c>
      <c r="O19" s="62" t="str">
        <f>+C40</f>
        <v>Infarto Agudo del Miocardio (IAM)</v>
      </c>
      <c r="P19" s="62">
        <f t="shared" ref="P19:R22" si="8">+I40</f>
        <v>0.2953681345438029</v>
      </c>
      <c r="Q19" s="62">
        <f t="shared" si="8"/>
        <v>8.4133247511637241E-2</v>
      </c>
      <c r="R19" s="62">
        <f t="shared" si="8"/>
        <v>0.28626389708637623</v>
      </c>
    </row>
    <row r="20" spans="1:18" x14ac:dyDescent="0.2">
      <c r="A20" s="57">
        <v>4</v>
      </c>
      <c r="B20" s="61" t="s">
        <v>217</v>
      </c>
      <c r="C20" s="61" t="s">
        <v>4</v>
      </c>
      <c r="D20" s="61">
        <v>13432759</v>
      </c>
      <c r="E20" s="61">
        <v>3083717</v>
      </c>
      <c r="F20" s="61">
        <f t="shared" si="0"/>
        <v>127875</v>
      </c>
      <c r="G20" s="61">
        <f t="shared" si="1"/>
        <v>7290</v>
      </c>
      <c r="H20" s="61">
        <f t="shared" si="2"/>
        <v>135165</v>
      </c>
      <c r="I20" s="62">
        <f t="shared" si="3"/>
        <v>8.3123198753597295E-3</v>
      </c>
      <c r="J20" s="62">
        <f t="shared" si="4"/>
        <v>9.3240510635685409E-3</v>
      </c>
      <c r="K20" s="62">
        <f t="shared" si="5"/>
        <v>8.3612521149022175E-3</v>
      </c>
      <c r="N20" s="62" t="str">
        <f>+"N° "&amp;A41</f>
        <v>N° 54</v>
      </c>
      <c r="O20" s="62" t="str">
        <f>+C41</f>
        <v>Analgesia del parto</v>
      </c>
      <c r="P20" s="62">
        <f t="shared" si="8"/>
        <v>0.18426790105768329</v>
      </c>
      <c r="Q20" s="62">
        <f t="shared" si="8"/>
        <v>1.0932937807255665E-2</v>
      </c>
      <c r="R20" s="62">
        <f t="shared" si="8"/>
        <v>0.17679715279598202</v>
      </c>
    </row>
    <row r="21" spans="1:18" x14ac:dyDescent="0.2">
      <c r="A21" s="57">
        <v>61</v>
      </c>
      <c r="B21" s="61" t="s">
        <v>217</v>
      </c>
      <c r="C21" s="61" t="s">
        <v>202</v>
      </c>
      <c r="D21" s="61">
        <v>10459006</v>
      </c>
      <c r="E21" s="61">
        <v>2419470</v>
      </c>
      <c r="F21" s="61">
        <f t="shared" si="0"/>
        <v>114168</v>
      </c>
      <c r="G21" s="61">
        <f t="shared" si="1"/>
        <v>19304</v>
      </c>
      <c r="H21" s="61">
        <f t="shared" si="2"/>
        <v>133472</v>
      </c>
      <c r="I21" s="62">
        <f t="shared" si="3"/>
        <v>7.4213171888959494E-3</v>
      </c>
      <c r="J21" s="62">
        <f t="shared" si="4"/>
        <v>2.4690189537877518E-2</v>
      </c>
      <c r="K21" s="62">
        <f t="shared" si="5"/>
        <v>8.2565238211092275E-3</v>
      </c>
      <c r="N21" s="62" t="str">
        <f>+"N° "&amp;A42</f>
        <v>N° 24</v>
      </c>
      <c r="O21" s="62" t="str">
        <f>+C42</f>
        <v>Prematurez</v>
      </c>
      <c r="P21" s="62">
        <f t="shared" si="8"/>
        <v>7.6207566933457926E-2</v>
      </c>
      <c r="Q21" s="62">
        <f t="shared" si="8"/>
        <v>4.8554557411916159E-2</v>
      </c>
      <c r="R21" s="62">
        <f t="shared" si="8"/>
        <v>7.5015720413056874E-2</v>
      </c>
    </row>
    <row r="22" spans="1:18" ht="21" x14ac:dyDescent="0.2">
      <c r="A22" s="57">
        <v>64</v>
      </c>
      <c r="B22" s="61" t="s">
        <v>217</v>
      </c>
      <c r="C22" s="61" t="s">
        <v>205</v>
      </c>
      <c r="D22" s="61">
        <v>13432759</v>
      </c>
      <c r="E22" s="61">
        <v>3083717</v>
      </c>
      <c r="F22" s="61">
        <f t="shared" si="0"/>
        <v>107915</v>
      </c>
      <c r="G22" s="61">
        <f t="shared" si="1"/>
        <v>792</v>
      </c>
      <c r="H22" s="61">
        <f t="shared" si="2"/>
        <v>108707</v>
      </c>
      <c r="I22" s="62">
        <f t="shared" si="3"/>
        <v>7.0148504347952705E-3</v>
      </c>
      <c r="J22" s="62">
        <f t="shared" si="4"/>
        <v>1.0129833254247304E-3</v>
      </c>
      <c r="K22" s="62">
        <f t="shared" si="5"/>
        <v>6.7245709588626889E-3</v>
      </c>
      <c r="N22" s="62" t="str">
        <f>+"N° "&amp;A43</f>
        <v>N° 26</v>
      </c>
      <c r="O22" s="62" t="str">
        <f>+C43</f>
        <v>Colecistectomía preventiva del cancer de vesícula en personas de 35 a 49 años sintomáticos</v>
      </c>
      <c r="P22" s="62">
        <f t="shared" si="8"/>
        <v>6.8000048739229574E-2</v>
      </c>
      <c r="Q22" s="62">
        <f t="shared" si="8"/>
        <v>0.12123247418352782</v>
      </c>
      <c r="R22" s="62">
        <f t="shared" si="8"/>
        <v>7.0294369760197359E-2</v>
      </c>
    </row>
    <row r="23" spans="1:18" x14ac:dyDescent="0.2">
      <c r="A23" s="57">
        <v>30</v>
      </c>
      <c r="B23" s="61" t="s">
        <v>217</v>
      </c>
      <c r="C23" s="61" t="s">
        <v>30</v>
      </c>
      <c r="D23" s="61">
        <v>1698887</v>
      </c>
      <c r="E23" s="61">
        <v>394935</v>
      </c>
      <c r="F23" s="61">
        <f t="shared" si="0"/>
        <v>74382</v>
      </c>
      <c r="G23" s="61">
        <f t="shared" si="1"/>
        <v>4137</v>
      </c>
      <c r="H23" s="61">
        <f t="shared" si="2"/>
        <v>78519</v>
      </c>
      <c r="I23" s="62">
        <f t="shared" si="3"/>
        <v>4.8350887739511822E-3</v>
      </c>
      <c r="J23" s="62">
        <f t="shared" si="4"/>
        <v>5.2913030521238753E-3</v>
      </c>
      <c r="K23" s="62">
        <f t="shared" si="5"/>
        <v>4.8571535146673117E-3</v>
      </c>
      <c r="N23" s="69" t="s">
        <v>267</v>
      </c>
      <c r="O23" s="69" t="s">
        <v>263</v>
      </c>
      <c r="P23" s="62">
        <f>+SUM(I$44:I$72)</f>
        <v>0.37615634872582626</v>
      </c>
      <c r="Q23" s="62">
        <f>+SUM(J$44:J$72)</f>
        <v>0.73514678308566306</v>
      </c>
      <c r="R23" s="62">
        <f>+SUM(K$44:K$72)</f>
        <v>0.39162885994438756</v>
      </c>
    </row>
    <row r="24" spans="1:18" x14ac:dyDescent="0.2">
      <c r="A24" s="57">
        <v>18</v>
      </c>
      <c r="B24" s="61" t="s">
        <v>217</v>
      </c>
      <c r="C24" s="61" t="s">
        <v>18</v>
      </c>
      <c r="D24" s="61">
        <v>13432759</v>
      </c>
      <c r="E24" s="61">
        <v>3083717</v>
      </c>
      <c r="F24" s="61">
        <f t="shared" si="0"/>
        <v>45258</v>
      </c>
      <c r="G24" s="61">
        <f t="shared" si="1"/>
        <v>6178</v>
      </c>
      <c r="H24" s="61">
        <f t="shared" si="2"/>
        <v>51436</v>
      </c>
      <c r="I24" s="62">
        <f t="shared" si="3"/>
        <v>2.9419274519572286E-3</v>
      </c>
      <c r="J24" s="62">
        <f t="shared" si="4"/>
        <v>7.9017815460530102E-3</v>
      </c>
      <c r="K24" s="62">
        <f t="shared" si="5"/>
        <v>3.181810111952876E-3</v>
      </c>
      <c r="O24" s="62" t="s">
        <v>99</v>
      </c>
      <c r="P24" s="62">
        <f>+SUM(P19:P23)</f>
        <v>0.99999999999999989</v>
      </c>
      <c r="Q24" s="62">
        <f>+SUM(Q19:Q23)</f>
        <v>1</v>
      </c>
      <c r="R24" s="62">
        <f>+SUM(R19:R23)</f>
        <v>1</v>
      </c>
    </row>
    <row r="25" spans="1:18" x14ac:dyDescent="0.2">
      <c r="A25" s="57">
        <v>52</v>
      </c>
      <c r="B25" s="61" t="s">
        <v>217</v>
      </c>
      <c r="C25" s="61" t="s">
        <v>49</v>
      </c>
      <c r="D25" s="61">
        <v>10459006</v>
      </c>
      <c r="E25" s="61">
        <v>2419470</v>
      </c>
      <c r="F25" s="61">
        <f t="shared" si="0"/>
        <v>42979</v>
      </c>
      <c r="G25" s="61">
        <f t="shared" si="1"/>
        <v>8140</v>
      </c>
      <c r="H25" s="61">
        <f t="shared" si="2"/>
        <v>51119</v>
      </c>
      <c r="I25" s="62">
        <f t="shared" si="3"/>
        <v>2.7937845233476895E-3</v>
      </c>
      <c r="J25" s="62">
        <f t="shared" si="4"/>
        <v>1.0411217511309729E-2</v>
      </c>
      <c r="K25" s="62">
        <f t="shared" si="5"/>
        <v>3.1622006204393626E-3</v>
      </c>
    </row>
    <row r="26" spans="1:18" ht="21" x14ac:dyDescent="0.2">
      <c r="A26" s="57">
        <v>60</v>
      </c>
      <c r="B26" s="61" t="s">
        <v>217</v>
      </c>
      <c r="C26" s="61" t="s">
        <v>201</v>
      </c>
      <c r="D26" s="61">
        <v>10459006</v>
      </c>
      <c r="E26" s="61">
        <v>2419470</v>
      </c>
      <c r="F26" s="61">
        <f t="shared" si="0"/>
        <v>27967</v>
      </c>
      <c r="G26" s="61">
        <f t="shared" si="1"/>
        <v>2897</v>
      </c>
      <c r="H26" s="61">
        <f t="shared" si="2"/>
        <v>30864</v>
      </c>
      <c r="I26" s="62">
        <f t="shared" si="3"/>
        <v>1.817952296806925E-3</v>
      </c>
      <c r="J26" s="62">
        <f t="shared" si="4"/>
        <v>3.7053190577720249E-3</v>
      </c>
      <c r="K26" s="62">
        <f t="shared" si="5"/>
        <v>1.9092345301989571E-3</v>
      </c>
      <c r="N26" s="66" t="s">
        <v>264</v>
      </c>
      <c r="O26" s="67"/>
      <c r="P26" s="67"/>
    </row>
    <row r="27" spans="1:18" x14ac:dyDescent="0.2">
      <c r="A27" s="57">
        <v>62</v>
      </c>
      <c r="B27" s="61" t="s">
        <v>217</v>
      </c>
      <c r="C27" s="61" t="s">
        <v>203</v>
      </c>
      <c r="D27" s="61">
        <v>13432759</v>
      </c>
      <c r="E27" s="61">
        <v>3083717</v>
      </c>
      <c r="F27" s="61">
        <f t="shared" si="0"/>
        <v>17931</v>
      </c>
      <c r="G27" s="61">
        <f t="shared" si="1"/>
        <v>2354</v>
      </c>
      <c r="H27" s="61">
        <f t="shared" si="2"/>
        <v>20285</v>
      </c>
      <c r="I27" s="62">
        <f t="shared" si="3"/>
        <v>1.1655773817014687E-3</v>
      </c>
      <c r="J27" s="62">
        <f t="shared" si="4"/>
        <v>3.0108115505679484E-3</v>
      </c>
      <c r="K27" s="62">
        <f t="shared" si="5"/>
        <v>1.2548218780808011E-3</v>
      </c>
      <c r="P27" s="68" t="s">
        <v>195</v>
      </c>
      <c r="Q27" s="68" t="s">
        <v>194</v>
      </c>
      <c r="R27" s="68" t="s">
        <v>219</v>
      </c>
    </row>
    <row r="28" spans="1:18" ht="21" x14ac:dyDescent="0.2">
      <c r="A28" s="57">
        <v>32</v>
      </c>
      <c r="B28" s="61" t="s">
        <v>217</v>
      </c>
      <c r="C28" s="61" t="s">
        <v>32</v>
      </c>
      <c r="D28" s="61">
        <v>13432759</v>
      </c>
      <c r="E28" s="61">
        <v>3083717</v>
      </c>
      <c r="F28" s="61">
        <f t="shared" si="0"/>
        <v>16534</v>
      </c>
      <c r="G28" s="61">
        <f t="shared" si="1"/>
        <v>1453</v>
      </c>
      <c r="H28" s="61">
        <f t="shared" si="2"/>
        <v>17987</v>
      </c>
      <c r="I28" s="62">
        <f t="shared" si="3"/>
        <v>1.0747675215577537E-3</v>
      </c>
      <c r="J28" s="62">
        <f t="shared" si="4"/>
        <v>1.8584151159622894E-3</v>
      </c>
      <c r="K28" s="62">
        <f t="shared" si="5"/>
        <v>1.112668529506501E-3</v>
      </c>
      <c r="N28" s="62" t="str">
        <f>+"N° "&amp;A73</f>
        <v>N° 3</v>
      </c>
      <c r="O28" s="62" t="str">
        <f>+C73</f>
        <v>Cáncer Cérvicouterino</v>
      </c>
      <c r="P28" s="62">
        <f t="shared" ref="P28:R31" si="9">+I73</f>
        <v>0.64470100965917954</v>
      </c>
      <c r="Q28" s="62">
        <f t="shared" si="9"/>
        <v>5.8131054344167259E-2</v>
      </c>
      <c r="R28" s="62">
        <f t="shared" si="9"/>
        <v>0.60486253954000546</v>
      </c>
    </row>
    <row r="29" spans="1:18" ht="21" x14ac:dyDescent="0.2">
      <c r="A29" s="57">
        <v>53</v>
      </c>
      <c r="B29" s="61" t="s">
        <v>217</v>
      </c>
      <c r="C29" s="61" t="s">
        <v>50</v>
      </c>
      <c r="D29" s="61">
        <v>4170624</v>
      </c>
      <c r="E29" s="61">
        <v>887003</v>
      </c>
      <c r="F29" s="61">
        <f t="shared" si="0"/>
        <v>14382</v>
      </c>
      <c r="G29" s="61">
        <f t="shared" si="1"/>
        <v>729</v>
      </c>
      <c r="H29" s="61">
        <f t="shared" si="2"/>
        <v>15111</v>
      </c>
      <c r="I29" s="62">
        <f t="shared" si="3"/>
        <v>9.3488003477946145E-4</v>
      </c>
      <c r="J29" s="62">
        <f t="shared" si="4"/>
        <v>9.3240510635685407E-4</v>
      </c>
      <c r="K29" s="62">
        <f t="shared" si="5"/>
        <v>9.3476033520724605E-4</v>
      </c>
      <c r="N29" s="62" t="str">
        <f>+"N° "&amp;A74</f>
        <v>N° 34</v>
      </c>
      <c r="O29" s="62" t="str">
        <f>+C74</f>
        <v>Depresión en personas de 15 años y más</v>
      </c>
      <c r="P29" s="62">
        <f t="shared" si="9"/>
        <v>0.31911573232823903</v>
      </c>
      <c r="Q29" s="62">
        <f t="shared" si="9"/>
        <v>0.85710345214496764</v>
      </c>
      <c r="R29" s="62">
        <f t="shared" si="9"/>
        <v>0.3556546097565777</v>
      </c>
    </row>
    <row r="30" spans="1:18" x14ac:dyDescent="0.2">
      <c r="A30" s="57">
        <v>80</v>
      </c>
      <c r="B30" s="61" t="s">
        <v>217</v>
      </c>
      <c r="C30" s="61" t="s">
        <v>366</v>
      </c>
      <c r="D30" s="61">
        <v>13432759</v>
      </c>
      <c r="E30" s="61">
        <v>3083717</v>
      </c>
      <c r="F30" s="61">
        <f t="shared" si="0"/>
        <v>11065</v>
      </c>
      <c r="G30" s="61">
        <f t="shared" si="1"/>
        <v>4038</v>
      </c>
      <c r="H30" s="61">
        <f t="shared" si="2"/>
        <v>15103</v>
      </c>
      <c r="I30" s="62">
        <f t="shared" si="3"/>
        <v>7.1926349498225141E-4</v>
      </c>
      <c r="J30" s="62">
        <f t="shared" si="4"/>
        <v>5.164680136445784E-3</v>
      </c>
      <c r="K30" s="62">
        <f t="shared" si="5"/>
        <v>9.3426545844980718E-4</v>
      </c>
      <c r="N30" s="62" t="str">
        <f>+"N° "&amp;A75</f>
        <v>N° 25</v>
      </c>
      <c r="O30" s="62" t="str">
        <f>+C75</f>
        <v>Trastorno de Conducción que requiere Marcapaso</v>
      </c>
      <c r="P30" s="62">
        <f t="shared" si="9"/>
        <v>1.447718677161835E-2</v>
      </c>
      <c r="Q30" s="62">
        <f t="shared" si="9"/>
        <v>2.2286531772450161E-2</v>
      </c>
      <c r="R30" s="62">
        <f t="shared" si="9"/>
        <v>1.500757936102208E-2</v>
      </c>
    </row>
    <row r="31" spans="1:18" x14ac:dyDescent="0.2">
      <c r="A31" s="57">
        <v>22</v>
      </c>
      <c r="B31" s="61" t="s">
        <v>217</v>
      </c>
      <c r="C31" s="61" t="s">
        <v>22</v>
      </c>
      <c r="D31" s="61">
        <v>2801199</v>
      </c>
      <c r="E31" s="61">
        <v>623207</v>
      </c>
      <c r="F31" s="61">
        <f t="shared" si="0"/>
        <v>8571</v>
      </c>
      <c r="G31" s="61">
        <f t="shared" si="1"/>
        <v>1901</v>
      </c>
      <c r="H31" s="61">
        <f t="shared" si="2"/>
        <v>10472</v>
      </c>
      <c r="I31" s="62">
        <f t="shared" si="3"/>
        <v>5.5714481839068029E-4</v>
      </c>
      <c r="J31" s="62">
        <f t="shared" si="4"/>
        <v>2.4314157848894097E-3</v>
      </c>
      <c r="K31" s="62">
        <f t="shared" si="5"/>
        <v>6.477936754874118E-4</v>
      </c>
      <c r="N31" s="62" t="str">
        <f>+"N° "&amp;A76</f>
        <v>N° 15</v>
      </c>
      <c r="O31" s="62" t="str">
        <f>+C76</f>
        <v>Esquizofrenia</v>
      </c>
      <c r="P31" s="62">
        <f t="shared" si="9"/>
        <v>7.9861799535743457E-3</v>
      </c>
      <c r="Q31" s="62">
        <f t="shared" si="9"/>
        <v>1.0397576392265399E-2</v>
      </c>
      <c r="R31" s="62">
        <f t="shared" si="9"/>
        <v>8.1499564035916079E-3</v>
      </c>
    </row>
    <row r="32" spans="1:18" x14ac:dyDescent="0.2">
      <c r="A32" s="57">
        <v>33</v>
      </c>
      <c r="B32" s="61" t="s">
        <v>217</v>
      </c>
      <c r="C32" s="61" t="s">
        <v>33</v>
      </c>
      <c r="D32" s="61">
        <v>6350450</v>
      </c>
      <c r="E32" s="61">
        <v>1644497</v>
      </c>
      <c r="F32" s="61">
        <f t="shared" si="0"/>
        <v>4236</v>
      </c>
      <c r="G32" s="61">
        <f t="shared" si="1"/>
        <v>294</v>
      </c>
      <c r="H32" s="61">
        <f t="shared" si="2"/>
        <v>4530</v>
      </c>
      <c r="I32" s="62">
        <f t="shared" si="3"/>
        <v>2.7535473698552345E-4</v>
      </c>
      <c r="J32" s="62">
        <f t="shared" si="4"/>
        <v>3.7603168898342265E-4</v>
      </c>
      <c r="K32" s="62">
        <f t="shared" si="5"/>
        <v>2.8022396389973029E-4</v>
      </c>
      <c r="N32" s="69" t="s">
        <v>266</v>
      </c>
      <c r="O32" s="69" t="s">
        <v>265</v>
      </c>
      <c r="P32" s="62">
        <f>+SUM(I$77:I$81)</f>
        <v>1.3719891287388698E-2</v>
      </c>
      <c r="Q32" s="62">
        <f>+SUM(J$77:J$81)</f>
        <v>5.2081385346149527E-2</v>
      </c>
      <c r="R32" s="62">
        <f>+SUM(K$77:K$81)</f>
        <v>1.6325314938803091E-2</v>
      </c>
    </row>
    <row r="33" spans="1:18" x14ac:dyDescent="0.2">
      <c r="A33" s="57">
        <v>69</v>
      </c>
      <c r="B33" s="61" t="s">
        <v>217</v>
      </c>
      <c r="C33" s="61" t="s">
        <v>210</v>
      </c>
      <c r="D33" s="61">
        <v>13432759</v>
      </c>
      <c r="E33" s="61">
        <v>3083717</v>
      </c>
      <c r="F33" s="61">
        <f t="shared" si="0"/>
        <v>1715</v>
      </c>
      <c r="G33" s="61">
        <f t="shared" si="1"/>
        <v>381</v>
      </c>
      <c r="H33" s="61">
        <f t="shared" si="2"/>
        <v>2096</v>
      </c>
      <c r="I33" s="62">
        <f t="shared" si="3"/>
        <v>1.1148096646132501E-4</v>
      </c>
      <c r="J33" s="62">
        <f t="shared" si="4"/>
        <v>4.8730637245810891E-4</v>
      </c>
      <c r="K33" s="62">
        <f t="shared" si="5"/>
        <v>1.2965771044897014E-4</v>
      </c>
      <c r="O33" s="62" t="s">
        <v>99</v>
      </c>
      <c r="P33" s="62">
        <f>+SUM(P28:P32)</f>
        <v>1</v>
      </c>
      <c r="Q33" s="62">
        <f>+SUM(Q28:Q32)</f>
        <v>0.99999999999999989</v>
      </c>
      <c r="R33" s="62">
        <f>+SUM(R28:R32)</f>
        <v>0.99999999999999989</v>
      </c>
    </row>
    <row r="34" spans="1:18" x14ac:dyDescent="0.2">
      <c r="A34" s="57">
        <v>68</v>
      </c>
      <c r="B34" s="61" t="s">
        <v>217</v>
      </c>
      <c r="C34" s="61" t="s">
        <v>209</v>
      </c>
      <c r="D34" s="61">
        <v>13432759</v>
      </c>
      <c r="E34" s="61">
        <v>3083717</v>
      </c>
      <c r="F34" s="61">
        <f t="shared" ref="F34:F65" si="10">IF(ISNA(VLOOKUP(A34,CASOS,2,0)),0,VLOOKUP(A34,CASOS,2,0))</f>
        <v>1463</v>
      </c>
      <c r="G34" s="61">
        <f t="shared" ref="G34:G65" si="11">IF(ISNA(VLOOKUP(A34,CASOS,3,0)),0,VLOOKUP(A34,CASOS,3,0))</f>
        <v>500</v>
      </c>
      <c r="H34" s="61">
        <f t="shared" ref="H34:H65" si="12">+G34+F34</f>
        <v>1963</v>
      </c>
      <c r="I34" s="62">
        <f t="shared" ref="I34:I65" si="13">+F34/VLOOKUP($B34,$M$2:$P$4,2,0)</f>
        <v>9.510008975680379E-5</v>
      </c>
      <c r="J34" s="62">
        <f t="shared" ref="J34:J65" si="14">+G34/VLOOKUP($B34,$M$2:$P$4,3,0)</f>
        <v>6.3950967514187526E-4</v>
      </c>
      <c r="K34" s="62">
        <f t="shared" ref="K34:K65" si="15">+H34/VLOOKUP($B34,$M$2:$P$4,4,0)</f>
        <v>1.214303843565498E-4</v>
      </c>
    </row>
    <row r="35" spans="1:18" x14ac:dyDescent="0.2">
      <c r="A35" s="57">
        <v>67</v>
      </c>
      <c r="B35" s="61" t="s">
        <v>217</v>
      </c>
      <c r="C35" s="61" t="s">
        <v>208</v>
      </c>
      <c r="D35" s="61">
        <v>13432759</v>
      </c>
      <c r="E35" s="61">
        <v>3083717</v>
      </c>
      <c r="F35" s="61">
        <f t="shared" si="10"/>
        <v>996</v>
      </c>
      <c r="G35" s="61">
        <f t="shared" si="11"/>
        <v>874</v>
      </c>
      <c r="H35" s="61">
        <f t="shared" si="12"/>
        <v>1870</v>
      </c>
      <c r="I35" s="62">
        <f t="shared" si="13"/>
        <v>6.4743465070250553E-5</v>
      </c>
      <c r="J35" s="62">
        <f t="shared" si="14"/>
        <v>1.1178629121479978E-3</v>
      </c>
      <c r="K35" s="62">
        <f t="shared" si="15"/>
        <v>1.1567744205132355E-4</v>
      </c>
    </row>
    <row r="36" spans="1:18" x14ac:dyDescent="0.2">
      <c r="A36" s="57">
        <v>71</v>
      </c>
      <c r="B36" s="61" t="s">
        <v>217</v>
      </c>
      <c r="C36" s="61" t="s">
        <v>357</v>
      </c>
      <c r="D36" s="61">
        <v>5653259</v>
      </c>
      <c r="E36" s="61">
        <v>1115379</v>
      </c>
      <c r="F36" s="61">
        <f t="shared" si="10"/>
        <v>1294</v>
      </c>
      <c r="G36" s="61">
        <f t="shared" si="11"/>
        <v>158</v>
      </c>
      <c r="H36" s="61">
        <f t="shared" si="12"/>
        <v>1452</v>
      </c>
      <c r="I36" s="62">
        <f t="shared" si="13"/>
        <v>8.4114501808136766E-5</v>
      </c>
      <c r="J36" s="62">
        <f t="shared" si="14"/>
        <v>2.0208505734483256E-4</v>
      </c>
      <c r="K36" s="62">
        <f t="shared" si="15"/>
        <v>8.9820131475145336E-5</v>
      </c>
    </row>
    <row r="37" spans="1:18" x14ac:dyDescent="0.2">
      <c r="A37" s="57">
        <v>72</v>
      </c>
      <c r="B37" s="61" t="s">
        <v>217</v>
      </c>
      <c r="C37" s="61" t="s">
        <v>358</v>
      </c>
      <c r="D37" s="61">
        <v>10459006</v>
      </c>
      <c r="E37" s="61">
        <v>2419470</v>
      </c>
      <c r="F37" s="61">
        <f t="shared" si="10"/>
        <v>1057</v>
      </c>
      <c r="G37" s="61">
        <f t="shared" si="11"/>
        <v>245</v>
      </c>
      <c r="H37" s="61">
        <f t="shared" si="12"/>
        <v>1302</v>
      </c>
      <c r="I37" s="62">
        <f t="shared" si="13"/>
        <v>6.870867728840847E-5</v>
      </c>
      <c r="J37" s="62">
        <f t="shared" si="14"/>
        <v>3.1335974081951888E-4</v>
      </c>
      <c r="K37" s="62">
        <f t="shared" si="15"/>
        <v>8.0541192273167521E-5</v>
      </c>
    </row>
    <row r="38" spans="1:18" x14ac:dyDescent="0.2">
      <c r="A38" s="57">
        <v>63</v>
      </c>
      <c r="B38" s="61" t="s">
        <v>217</v>
      </c>
      <c r="C38" s="61" t="s">
        <v>204</v>
      </c>
      <c r="D38" s="61">
        <v>3206987</v>
      </c>
      <c r="E38" s="61">
        <v>708710</v>
      </c>
      <c r="F38" s="61">
        <f t="shared" si="10"/>
        <v>834</v>
      </c>
      <c r="G38" s="61">
        <f t="shared" si="11"/>
        <v>325</v>
      </c>
      <c r="H38" s="61">
        <f t="shared" si="12"/>
        <v>1159</v>
      </c>
      <c r="I38" s="62">
        <f t="shared" si="13"/>
        <v>5.4212901474486912E-5</v>
      </c>
      <c r="J38" s="62">
        <f t="shared" si="14"/>
        <v>4.1568128884221891E-4</v>
      </c>
      <c r="K38" s="62">
        <f t="shared" si="15"/>
        <v>7.1695270233948659E-5</v>
      </c>
    </row>
    <row r="39" spans="1:18" x14ac:dyDescent="0.2">
      <c r="A39" s="57">
        <v>73</v>
      </c>
      <c r="B39" s="61" t="s">
        <v>217</v>
      </c>
      <c r="C39" s="61" t="s">
        <v>359</v>
      </c>
      <c r="D39" s="61">
        <v>10459006</v>
      </c>
      <c r="E39" s="61">
        <v>2419470</v>
      </c>
      <c r="F39" s="61">
        <f t="shared" si="10"/>
        <v>68</v>
      </c>
      <c r="G39" s="61">
        <f t="shared" si="11"/>
        <v>10</v>
      </c>
      <c r="H39" s="61">
        <f t="shared" si="12"/>
        <v>78</v>
      </c>
      <c r="I39" s="62">
        <f t="shared" si="13"/>
        <v>4.4202365710612831E-6</v>
      </c>
      <c r="J39" s="62">
        <f t="shared" si="14"/>
        <v>1.2790193502837505E-5</v>
      </c>
      <c r="K39" s="62">
        <f t="shared" si="15"/>
        <v>4.8250483850284688E-6</v>
      </c>
      <c r="P39" s="70"/>
    </row>
    <row r="40" spans="1:18" x14ac:dyDescent="0.2">
      <c r="A40" s="57">
        <v>5</v>
      </c>
      <c r="B40" s="61" t="s">
        <v>215</v>
      </c>
      <c r="C40" s="61" t="s">
        <v>5</v>
      </c>
      <c r="D40" s="61">
        <v>13432759</v>
      </c>
      <c r="E40" s="61">
        <v>3083717</v>
      </c>
      <c r="F40" s="61">
        <f t="shared" si="10"/>
        <v>702980</v>
      </c>
      <c r="G40" s="61">
        <f t="shared" si="11"/>
        <v>9019</v>
      </c>
      <c r="H40" s="61">
        <f t="shared" si="12"/>
        <v>711999</v>
      </c>
      <c r="I40" s="62">
        <f t="shared" si="13"/>
        <v>0.2953681345438029</v>
      </c>
      <c r="J40" s="62">
        <f t="shared" si="14"/>
        <v>8.4133247511637241E-2</v>
      </c>
      <c r="K40" s="62">
        <f t="shared" si="15"/>
        <v>0.28626389708637623</v>
      </c>
    </row>
    <row r="41" spans="1:18" x14ac:dyDescent="0.2">
      <c r="A41" s="57">
        <v>54</v>
      </c>
      <c r="B41" s="61" t="s">
        <v>215</v>
      </c>
      <c r="C41" s="61" t="s">
        <v>51</v>
      </c>
      <c r="D41" s="61">
        <v>193595</v>
      </c>
      <c r="E41" s="61">
        <v>37679</v>
      </c>
      <c r="F41" s="61">
        <f t="shared" si="10"/>
        <v>438560</v>
      </c>
      <c r="G41" s="61">
        <f t="shared" si="11"/>
        <v>1172</v>
      </c>
      <c r="H41" s="61">
        <f t="shared" si="12"/>
        <v>439732</v>
      </c>
      <c r="I41" s="62">
        <f t="shared" si="13"/>
        <v>0.18426790105768329</v>
      </c>
      <c r="J41" s="62">
        <f t="shared" si="14"/>
        <v>1.0932937807255665E-2</v>
      </c>
      <c r="K41" s="62">
        <f t="shared" si="15"/>
        <v>0.17679715279598202</v>
      </c>
    </row>
    <row r="42" spans="1:18" x14ac:dyDescent="0.2">
      <c r="A42" s="57">
        <v>24</v>
      </c>
      <c r="B42" s="61" t="s">
        <v>215</v>
      </c>
      <c r="C42" s="61" t="s">
        <v>24</v>
      </c>
      <c r="D42" s="61">
        <v>172554</v>
      </c>
      <c r="E42" s="61">
        <v>41040</v>
      </c>
      <c r="F42" s="61">
        <f t="shared" si="10"/>
        <v>181375</v>
      </c>
      <c r="G42" s="61">
        <f t="shared" si="11"/>
        <v>5205</v>
      </c>
      <c r="H42" s="61">
        <f t="shared" si="12"/>
        <v>186580</v>
      </c>
      <c r="I42" s="62">
        <f t="shared" si="13"/>
        <v>7.6207566933457926E-2</v>
      </c>
      <c r="J42" s="62">
        <f t="shared" si="14"/>
        <v>4.8554557411916159E-2</v>
      </c>
      <c r="K42" s="62">
        <f t="shared" si="15"/>
        <v>7.5015720413056874E-2</v>
      </c>
    </row>
    <row r="43" spans="1:18" ht="21" x14ac:dyDescent="0.2">
      <c r="A43" s="57">
        <v>26</v>
      </c>
      <c r="B43" s="61" t="s">
        <v>215</v>
      </c>
      <c r="C43" s="61" t="s">
        <v>26</v>
      </c>
      <c r="D43" s="61">
        <v>2674808</v>
      </c>
      <c r="E43" s="61">
        <v>730486</v>
      </c>
      <c r="F43" s="61">
        <f t="shared" si="10"/>
        <v>161841</v>
      </c>
      <c r="G43" s="61">
        <f t="shared" si="11"/>
        <v>12996</v>
      </c>
      <c r="H43" s="61">
        <f t="shared" si="12"/>
        <v>174837</v>
      </c>
      <c r="I43" s="62">
        <f t="shared" si="13"/>
        <v>6.8000048739229574E-2</v>
      </c>
      <c r="J43" s="62">
        <f t="shared" si="14"/>
        <v>0.12123247418352782</v>
      </c>
      <c r="K43" s="62">
        <f t="shared" si="15"/>
        <v>7.0294369760197359E-2</v>
      </c>
    </row>
    <row r="44" spans="1:18" ht="21" x14ac:dyDescent="0.2">
      <c r="A44" s="57">
        <v>37</v>
      </c>
      <c r="B44" s="61" t="s">
        <v>215</v>
      </c>
      <c r="C44" s="61" t="s">
        <v>37</v>
      </c>
      <c r="D44" s="61">
        <v>10459006</v>
      </c>
      <c r="E44" s="61">
        <v>2419470</v>
      </c>
      <c r="F44" s="61">
        <f t="shared" si="10"/>
        <v>156778</v>
      </c>
      <c r="G44" s="61">
        <f t="shared" si="11"/>
        <v>6716</v>
      </c>
      <c r="H44" s="61">
        <f t="shared" si="12"/>
        <v>163494</v>
      </c>
      <c r="I44" s="62">
        <f t="shared" si="13"/>
        <v>6.5872749434561909E-2</v>
      </c>
      <c r="J44" s="62">
        <f t="shared" si="14"/>
        <v>6.264983815147529E-2</v>
      </c>
      <c r="K44" s="62">
        <f t="shared" si="15"/>
        <v>6.5733841747305816E-2</v>
      </c>
    </row>
    <row r="45" spans="1:18" x14ac:dyDescent="0.2">
      <c r="A45" s="57">
        <v>50</v>
      </c>
      <c r="B45" s="61" t="s">
        <v>215</v>
      </c>
      <c r="C45" s="61" t="s">
        <v>48</v>
      </c>
      <c r="D45" s="61">
        <v>13432759</v>
      </c>
      <c r="E45" s="61">
        <v>3083717</v>
      </c>
      <c r="F45" s="61">
        <f t="shared" si="10"/>
        <v>123168</v>
      </c>
      <c r="G45" s="61">
        <f t="shared" si="11"/>
        <v>615</v>
      </c>
      <c r="H45" s="61">
        <f t="shared" si="12"/>
        <v>123783</v>
      </c>
      <c r="I45" s="62">
        <f t="shared" si="13"/>
        <v>5.1750977830793361E-2</v>
      </c>
      <c r="J45" s="62">
        <f t="shared" si="14"/>
        <v>5.7369938152408142E-3</v>
      </c>
      <c r="K45" s="62">
        <f t="shared" si="15"/>
        <v>4.9767772107886257E-2</v>
      </c>
    </row>
    <row r="46" spans="1:18" x14ac:dyDescent="0.2">
      <c r="A46" s="57">
        <v>8</v>
      </c>
      <c r="B46" s="61" t="s">
        <v>215</v>
      </c>
      <c r="C46" s="61" t="s">
        <v>8</v>
      </c>
      <c r="D46" s="61">
        <v>10459006</v>
      </c>
      <c r="E46" s="61">
        <v>2419470</v>
      </c>
      <c r="F46" s="61">
        <f t="shared" si="10"/>
        <v>91496</v>
      </c>
      <c r="G46" s="61">
        <f t="shared" si="11"/>
        <v>20897</v>
      </c>
      <c r="H46" s="61">
        <f t="shared" si="12"/>
        <v>112393</v>
      </c>
      <c r="I46" s="62">
        <f t="shared" si="13"/>
        <v>3.8443487493555709E-2</v>
      </c>
      <c r="J46" s="62">
        <f t="shared" si="14"/>
        <v>0.19493651993022323</v>
      </c>
      <c r="K46" s="62">
        <f t="shared" si="15"/>
        <v>4.5188347434798479E-2</v>
      </c>
    </row>
    <row r="47" spans="1:18" x14ac:dyDescent="0.2">
      <c r="A47" s="57">
        <v>27</v>
      </c>
      <c r="B47" s="61" t="s">
        <v>215</v>
      </c>
      <c r="C47" s="61" t="s">
        <v>27</v>
      </c>
      <c r="D47" s="61">
        <v>13432759</v>
      </c>
      <c r="E47" s="61">
        <v>3083717</v>
      </c>
      <c r="F47" s="61">
        <f t="shared" si="10"/>
        <v>109670</v>
      </c>
      <c r="G47" s="61">
        <f t="shared" si="11"/>
        <v>1156</v>
      </c>
      <c r="H47" s="61">
        <f t="shared" si="12"/>
        <v>110826</v>
      </c>
      <c r="I47" s="62">
        <f t="shared" si="13"/>
        <v>4.6079580237586938E-2</v>
      </c>
      <c r="J47" s="62">
        <f t="shared" si="14"/>
        <v>1.0783682683607123E-2</v>
      </c>
      <c r="K47" s="62">
        <f t="shared" si="15"/>
        <v>4.4558324742723983E-2</v>
      </c>
    </row>
    <row r="48" spans="1:18" ht="21" x14ac:dyDescent="0.2">
      <c r="A48" s="57">
        <v>49</v>
      </c>
      <c r="B48" s="61" t="s">
        <v>215</v>
      </c>
      <c r="C48" s="61" t="s">
        <v>47</v>
      </c>
      <c r="D48" s="61">
        <v>13432759</v>
      </c>
      <c r="E48" s="61">
        <v>3083717</v>
      </c>
      <c r="F48" s="61">
        <f t="shared" si="10"/>
        <v>85789</v>
      </c>
      <c r="G48" s="61">
        <f t="shared" si="11"/>
        <v>1385</v>
      </c>
      <c r="H48" s="61">
        <f t="shared" si="12"/>
        <v>87174</v>
      </c>
      <c r="I48" s="62">
        <f t="shared" si="13"/>
        <v>3.6045601431588817E-2</v>
      </c>
      <c r="J48" s="62">
        <f t="shared" si="14"/>
        <v>1.2919896640826873E-2</v>
      </c>
      <c r="K48" s="62">
        <f t="shared" si="15"/>
        <v>3.5048882041418261E-2</v>
      </c>
    </row>
    <row r="49" spans="1:11" x14ac:dyDescent="0.2">
      <c r="A49" s="57">
        <v>2</v>
      </c>
      <c r="B49" s="61" t="s">
        <v>215</v>
      </c>
      <c r="C49" s="61" t="s">
        <v>2</v>
      </c>
      <c r="D49" s="61">
        <v>172554</v>
      </c>
      <c r="E49" s="61">
        <v>41040</v>
      </c>
      <c r="F49" s="61">
        <f t="shared" si="10"/>
        <v>63450</v>
      </c>
      <c r="G49" s="61">
        <f t="shared" si="11"/>
        <v>3367</v>
      </c>
      <c r="H49" s="61">
        <f t="shared" si="12"/>
        <v>66817</v>
      </c>
      <c r="I49" s="62">
        <f t="shared" si="13"/>
        <v>2.6659518246328905E-2</v>
      </c>
      <c r="J49" s="62">
        <f t="shared" si="14"/>
        <v>3.1408875082789951E-2</v>
      </c>
      <c r="K49" s="62">
        <f t="shared" si="15"/>
        <v>2.686421583684865E-2</v>
      </c>
    </row>
    <row r="50" spans="1:11" ht="21" x14ac:dyDescent="0.2">
      <c r="A50" s="57">
        <v>35</v>
      </c>
      <c r="B50" s="61" t="s">
        <v>215</v>
      </c>
      <c r="C50" s="61" t="s">
        <v>35</v>
      </c>
      <c r="D50" s="61">
        <v>6350450</v>
      </c>
      <c r="E50" s="61">
        <v>1644497</v>
      </c>
      <c r="F50" s="61">
        <f t="shared" si="10"/>
        <v>42458</v>
      </c>
      <c r="G50" s="61">
        <f t="shared" si="11"/>
        <v>3544</v>
      </c>
      <c r="H50" s="61">
        <f t="shared" si="12"/>
        <v>46002</v>
      </c>
      <c r="I50" s="62">
        <f t="shared" si="13"/>
        <v>1.7839398356227467E-2</v>
      </c>
      <c r="J50" s="62">
        <f t="shared" si="14"/>
        <v>3.3060009888151942E-2</v>
      </c>
      <c r="K50" s="62">
        <f t="shared" si="15"/>
        <v>1.8495407709515715E-2</v>
      </c>
    </row>
    <row r="51" spans="1:11" x14ac:dyDescent="0.2">
      <c r="A51" s="57">
        <v>28</v>
      </c>
      <c r="B51" s="61" t="s">
        <v>215</v>
      </c>
      <c r="C51" s="61" t="s">
        <v>28</v>
      </c>
      <c r="D51" s="61">
        <v>4805747</v>
      </c>
      <c r="E51" s="61">
        <v>1304091</v>
      </c>
      <c r="F51" s="61">
        <f t="shared" si="10"/>
        <v>30765</v>
      </c>
      <c r="G51" s="61">
        <f t="shared" si="11"/>
        <v>4499</v>
      </c>
      <c r="H51" s="61">
        <f t="shared" si="12"/>
        <v>35264</v>
      </c>
      <c r="I51" s="62">
        <f t="shared" si="13"/>
        <v>1.2926399981848838E-2</v>
      </c>
      <c r="J51" s="62">
        <f t="shared" si="14"/>
        <v>4.1968675080924264E-2</v>
      </c>
      <c r="K51" s="62">
        <f t="shared" si="15"/>
        <v>1.4178123939575718E-2</v>
      </c>
    </row>
    <row r="52" spans="1:11" x14ac:dyDescent="0.2">
      <c r="A52" s="57">
        <v>1</v>
      </c>
      <c r="B52" s="61" t="s">
        <v>215</v>
      </c>
      <c r="C52" s="61" t="s">
        <v>1</v>
      </c>
      <c r="D52" s="61">
        <v>13432759</v>
      </c>
      <c r="E52" s="61">
        <v>3083717</v>
      </c>
      <c r="F52" s="61">
        <f t="shared" si="10"/>
        <v>32300</v>
      </c>
      <c r="G52" s="61">
        <f t="shared" si="11"/>
        <v>2955</v>
      </c>
      <c r="H52" s="71">
        <f t="shared" si="12"/>
        <v>35255</v>
      </c>
      <c r="I52" s="62">
        <f t="shared" si="13"/>
        <v>1.3571354442181618E-2</v>
      </c>
      <c r="J52" s="62">
        <f t="shared" si="14"/>
        <v>2.7565555648840008E-2</v>
      </c>
      <c r="K52" s="62">
        <f t="shared" si="15"/>
        <v>1.4174505430176438E-2</v>
      </c>
    </row>
    <row r="53" spans="1:11" ht="21" x14ac:dyDescent="0.2">
      <c r="A53" s="57">
        <v>44</v>
      </c>
      <c r="B53" s="61" t="s">
        <v>215</v>
      </c>
      <c r="C53" s="61" t="s">
        <v>174</v>
      </c>
      <c r="D53" s="61">
        <v>13432759</v>
      </c>
      <c r="E53" s="61">
        <v>3083717</v>
      </c>
      <c r="F53" s="61">
        <f t="shared" si="10"/>
        <v>19912</v>
      </c>
      <c r="G53" s="61">
        <f t="shared" si="11"/>
        <v>9672</v>
      </c>
      <c r="H53" s="61">
        <f t="shared" si="12"/>
        <v>29584</v>
      </c>
      <c r="I53" s="62">
        <f t="shared" si="13"/>
        <v>8.3663408561213733E-3</v>
      </c>
      <c r="J53" s="62">
        <f t="shared" si="14"/>
        <v>9.0224722245543329E-2</v>
      </c>
      <c r="K53" s="62">
        <f t="shared" si="15"/>
        <v>1.1894442452030626E-2</v>
      </c>
    </row>
    <row r="54" spans="1:11" ht="21" x14ac:dyDescent="0.2">
      <c r="A54" s="57">
        <v>40</v>
      </c>
      <c r="B54" s="61" t="s">
        <v>215</v>
      </c>
      <c r="C54" s="61" t="s">
        <v>40</v>
      </c>
      <c r="D54" s="61">
        <v>172554</v>
      </c>
      <c r="E54" s="61">
        <v>41040</v>
      </c>
      <c r="F54" s="61">
        <f t="shared" si="10"/>
        <v>21109</v>
      </c>
      <c r="G54" s="61">
        <f t="shared" si="11"/>
        <v>2315</v>
      </c>
      <c r="H54" s="61">
        <f t="shared" si="12"/>
        <v>23424</v>
      </c>
      <c r="I54" s="62">
        <f t="shared" si="13"/>
        <v>8.8692792854492813E-3</v>
      </c>
      <c r="J54" s="62">
        <f t="shared" si="14"/>
        <v>2.1595350702898346E-2</v>
      </c>
      <c r="K54" s="62">
        <f t="shared" si="15"/>
        <v>9.4177737965239795E-3</v>
      </c>
    </row>
    <row r="55" spans="1:11" x14ac:dyDescent="0.2">
      <c r="A55" s="57">
        <v>12</v>
      </c>
      <c r="B55" s="61" t="s">
        <v>215</v>
      </c>
      <c r="C55" s="61" t="s">
        <v>12</v>
      </c>
      <c r="D55" s="61">
        <v>1662288</v>
      </c>
      <c r="E55" s="61">
        <v>140463</v>
      </c>
      <c r="F55" s="61">
        <f t="shared" si="10"/>
        <v>19556</v>
      </c>
      <c r="G55" s="61">
        <f t="shared" si="11"/>
        <v>1478</v>
      </c>
      <c r="H55" s="61">
        <f t="shared" si="12"/>
        <v>21034</v>
      </c>
      <c r="I55" s="62">
        <f t="shared" si="13"/>
        <v>8.2167618412168335E-3</v>
      </c>
      <c r="J55" s="62">
        <f t="shared" si="14"/>
        <v>1.3787442047034021E-2</v>
      </c>
      <c r="K55" s="62">
        <f t="shared" si="15"/>
        <v>8.4568585227153929E-3</v>
      </c>
    </row>
    <row r="56" spans="1:11" x14ac:dyDescent="0.2">
      <c r="A56" s="57">
        <v>16</v>
      </c>
      <c r="B56" s="61" t="s">
        <v>215</v>
      </c>
      <c r="C56" s="61" t="s">
        <v>16</v>
      </c>
      <c r="D56" s="61">
        <v>4805747</v>
      </c>
      <c r="E56" s="61">
        <v>1304091</v>
      </c>
      <c r="F56" s="61">
        <f t="shared" si="10"/>
        <v>14581</v>
      </c>
      <c r="G56" s="61">
        <f t="shared" si="11"/>
        <v>2428</v>
      </c>
      <c r="H56" s="61">
        <f t="shared" si="12"/>
        <v>17009</v>
      </c>
      <c r="I56" s="62">
        <f t="shared" si="13"/>
        <v>6.1264371245031016E-3</v>
      </c>
      <c r="J56" s="62">
        <f t="shared" si="14"/>
        <v>2.2649465013666173E-2</v>
      </c>
      <c r="K56" s="62">
        <f t="shared" si="15"/>
        <v>6.8385807080377546E-3</v>
      </c>
    </row>
    <row r="57" spans="1:11" x14ac:dyDescent="0.2">
      <c r="A57" s="57">
        <v>75</v>
      </c>
      <c r="B57" s="61" t="s">
        <v>215</v>
      </c>
      <c r="C57" s="61" t="s">
        <v>361</v>
      </c>
      <c r="D57" s="61">
        <v>10459006</v>
      </c>
      <c r="E57" s="61">
        <v>2419470</v>
      </c>
      <c r="F57" s="61">
        <f t="shared" si="10"/>
        <v>8735</v>
      </c>
      <c r="G57" s="61">
        <f t="shared" si="11"/>
        <v>7090</v>
      </c>
      <c r="H57" s="61">
        <f t="shared" si="12"/>
        <v>15825</v>
      </c>
      <c r="I57" s="62">
        <f t="shared" si="13"/>
        <v>3.6701480201998898E-3</v>
      </c>
      <c r="J57" s="62">
        <f t="shared" si="14"/>
        <v>6.6138676666759946E-2</v>
      </c>
      <c r="K57" s="62">
        <f t="shared" si="15"/>
        <v>6.3625456937325808E-3</v>
      </c>
    </row>
    <row r="58" spans="1:11" x14ac:dyDescent="0.2">
      <c r="A58" s="57">
        <v>48</v>
      </c>
      <c r="B58" s="61" t="s">
        <v>215</v>
      </c>
      <c r="C58" s="61" t="s">
        <v>46</v>
      </c>
      <c r="D58" s="61">
        <v>13432759</v>
      </c>
      <c r="E58" s="61">
        <v>3083717</v>
      </c>
      <c r="F58" s="61">
        <f t="shared" si="10"/>
        <v>10578</v>
      </c>
      <c r="G58" s="61">
        <f t="shared" si="11"/>
        <v>758</v>
      </c>
      <c r="H58" s="61">
        <f t="shared" si="12"/>
        <v>11336</v>
      </c>
      <c r="I58" s="62">
        <f t="shared" si="13"/>
        <v>4.4445135383714288E-3</v>
      </c>
      <c r="J58" s="62">
        <f t="shared" si="14"/>
        <v>7.0709614828496532E-3</v>
      </c>
      <c r="K58" s="62">
        <f t="shared" si="15"/>
        <v>4.5577136166921033E-3</v>
      </c>
    </row>
    <row r="59" spans="1:11" ht="31.5" x14ac:dyDescent="0.2">
      <c r="A59" s="57">
        <v>43</v>
      </c>
      <c r="B59" s="61" t="s">
        <v>215</v>
      </c>
      <c r="C59" s="61" t="s">
        <v>171</v>
      </c>
      <c r="D59" s="61">
        <v>10459006</v>
      </c>
      <c r="E59" s="61">
        <v>2419470</v>
      </c>
      <c r="F59" s="61">
        <f t="shared" si="10"/>
        <v>8125</v>
      </c>
      <c r="G59" s="61">
        <f t="shared" si="11"/>
        <v>1388</v>
      </c>
      <c r="H59" s="61">
        <f t="shared" si="12"/>
        <v>9513</v>
      </c>
      <c r="I59" s="62">
        <f t="shared" si="13"/>
        <v>3.4138468991555928E-3</v>
      </c>
      <c r="J59" s="62">
        <f t="shared" si="14"/>
        <v>1.2947881976510974E-2</v>
      </c>
      <c r="K59" s="62">
        <f t="shared" si="15"/>
        <v>3.8247644350381071E-3</v>
      </c>
    </row>
    <row r="60" spans="1:11" x14ac:dyDescent="0.2">
      <c r="A60" s="57">
        <v>57</v>
      </c>
      <c r="B60" s="61" t="s">
        <v>215</v>
      </c>
      <c r="C60" s="61" t="s">
        <v>198</v>
      </c>
      <c r="D60" s="61">
        <v>172554</v>
      </c>
      <c r="E60" s="61">
        <v>41040</v>
      </c>
      <c r="F60" s="61">
        <f t="shared" si="10"/>
        <v>7780</v>
      </c>
      <c r="G60" s="61">
        <f t="shared" si="11"/>
        <v>1051</v>
      </c>
      <c r="H60" s="61">
        <f t="shared" si="12"/>
        <v>8831</v>
      </c>
      <c r="I60" s="62">
        <f t="shared" si="13"/>
        <v>3.2688897077452939E-3</v>
      </c>
      <c r="J60" s="62">
        <f t="shared" si="14"/>
        <v>9.8041959346635704E-3</v>
      </c>
      <c r="K60" s="62">
        <f t="shared" si="15"/>
        <v>3.5505618338927281E-3</v>
      </c>
    </row>
    <row r="61" spans="1:11" x14ac:dyDescent="0.2">
      <c r="A61" s="57">
        <v>59</v>
      </c>
      <c r="B61" s="61" t="s">
        <v>215</v>
      </c>
      <c r="C61" s="61" t="s">
        <v>200</v>
      </c>
      <c r="D61" s="61">
        <v>172554</v>
      </c>
      <c r="E61" s="61">
        <v>41040</v>
      </c>
      <c r="F61" s="61">
        <f t="shared" si="10"/>
        <v>6979</v>
      </c>
      <c r="G61" s="61">
        <f t="shared" si="11"/>
        <v>1280</v>
      </c>
      <c r="H61" s="61">
        <f t="shared" si="12"/>
        <v>8259</v>
      </c>
      <c r="I61" s="62">
        <f t="shared" si="13"/>
        <v>2.9323369242100781E-3</v>
      </c>
      <c r="J61" s="62">
        <f t="shared" si="14"/>
        <v>1.194040989188332E-2</v>
      </c>
      <c r="K61" s="62">
        <f t="shared" si="15"/>
        <v>3.3205854587385394E-3</v>
      </c>
    </row>
    <row r="62" spans="1:11" x14ac:dyDescent="0.2">
      <c r="A62" s="57">
        <v>9</v>
      </c>
      <c r="B62" s="61" t="s">
        <v>215</v>
      </c>
      <c r="C62" s="61" t="s">
        <v>9</v>
      </c>
      <c r="D62" s="61">
        <v>349303</v>
      </c>
      <c r="E62" s="61">
        <v>84631</v>
      </c>
      <c r="F62" s="61">
        <f t="shared" si="10"/>
        <v>7465</v>
      </c>
      <c r="G62" s="61">
        <f t="shared" si="11"/>
        <v>286</v>
      </c>
      <c r="H62" s="61">
        <f t="shared" si="12"/>
        <v>7751</v>
      </c>
      <c r="I62" s="62">
        <f t="shared" si="13"/>
        <v>3.1365374895011076E-3</v>
      </c>
      <c r="J62" s="62">
        <f t="shared" si="14"/>
        <v>2.6679353352176793E-3</v>
      </c>
      <c r="K62" s="62">
        <f t="shared" si="15"/>
        <v>3.1163407059792247E-3</v>
      </c>
    </row>
    <row r="63" spans="1:11" ht="21" x14ac:dyDescent="0.2">
      <c r="A63" s="57">
        <v>10</v>
      </c>
      <c r="B63" s="61" t="s">
        <v>215</v>
      </c>
      <c r="C63" s="61" t="s">
        <v>10</v>
      </c>
      <c r="D63" s="61">
        <v>5281050</v>
      </c>
      <c r="E63" s="61">
        <v>1150860</v>
      </c>
      <c r="F63" s="61">
        <f t="shared" si="10"/>
        <v>5532</v>
      </c>
      <c r="G63" s="61">
        <f t="shared" si="11"/>
        <v>1412</v>
      </c>
      <c r="H63" s="61">
        <f t="shared" si="12"/>
        <v>6944</v>
      </c>
      <c r="I63" s="62">
        <f t="shared" si="13"/>
        <v>2.3243570518312294E-3</v>
      </c>
      <c r="J63" s="62">
        <f t="shared" si="14"/>
        <v>1.3171764661983788E-2</v>
      </c>
      <c r="K63" s="62">
        <f t="shared" si="15"/>
        <v>2.7918810298438574E-3</v>
      </c>
    </row>
    <row r="64" spans="1:11" x14ac:dyDescent="0.2">
      <c r="A64" s="57">
        <v>55</v>
      </c>
      <c r="B64" s="61" t="s">
        <v>215</v>
      </c>
      <c r="C64" s="61" t="s">
        <v>52</v>
      </c>
      <c r="D64" s="61">
        <v>13432759</v>
      </c>
      <c r="E64" s="61">
        <v>3083717</v>
      </c>
      <c r="F64" s="61">
        <f t="shared" si="10"/>
        <v>5920</v>
      </c>
      <c r="G64" s="61">
        <f t="shared" si="11"/>
        <v>384</v>
      </c>
      <c r="H64" s="61">
        <f t="shared" si="12"/>
        <v>6304</v>
      </c>
      <c r="I64" s="62">
        <f t="shared" si="13"/>
        <v>2.4873813714462903E-3</v>
      </c>
      <c r="J64" s="62">
        <f t="shared" si="14"/>
        <v>3.5821229675649961E-3</v>
      </c>
      <c r="K64" s="62">
        <f t="shared" si="15"/>
        <v>2.5345648058951145E-3</v>
      </c>
    </row>
    <row r="65" spans="1:11" x14ac:dyDescent="0.2">
      <c r="A65" s="57">
        <v>78</v>
      </c>
      <c r="B65" s="61" t="s">
        <v>215</v>
      </c>
      <c r="C65" s="61" t="s">
        <v>364</v>
      </c>
      <c r="D65" s="61">
        <v>13432759</v>
      </c>
      <c r="E65" s="61">
        <v>3083717</v>
      </c>
      <c r="F65" s="61">
        <f t="shared" si="10"/>
        <v>4528</v>
      </c>
      <c r="G65" s="61">
        <f t="shared" si="11"/>
        <v>1382</v>
      </c>
      <c r="H65" s="61">
        <f t="shared" si="12"/>
        <v>5910</v>
      </c>
      <c r="I65" s="62">
        <f t="shared" si="13"/>
        <v>1.9025106165386492E-3</v>
      </c>
      <c r="J65" s="62">
        <f t="shared" si="14"/>
        <v>1.2891911305142771E-2</v>
      </c>
      <c r="K65" s="62">
        <f t="shared" si="15"/>
        <v>2.3761545055266701E-3</v>
      </c>
    </row>
    <row r="66" spans="1:11" ht="21" x14ac:dyDescent="0.2">
      <c r="A66" s="57">
        <v>42</v>
      </c>
      <c r="B66" s="61" t="s">
        <v>215</v>
      </c>
      <c r="C66" s="61" t="s">
        <v>42</v>
      </c>
      <c r="D66" s="61">
        <v>13432759</v>
      </c>
      <c r="E66" s="61">
        <v>3083717</v>
      </c>
      <c r="F66" s="61">
        <f t="shared" ref="F66:F81" si="16">IF(ISNA(VLOOKUP(A66,CASOS,2,0)),0,VLOOKUP(A66,CASOS,2,0))</f>
        <v>5195</v>
      </c>
      <c r="G66" s="61">
        <f t="shared" ref="G66:G81" si="17">IF(ISNA(VLOOKUP(A66,CASOS,3,0)),0,VLOOKUP(A66,CASOS,3,0))</f>
        <v>604</v>
      </c>
      <c r="H66" s="61">
        <f t="shared" ref="H66:H81" si="18">+G66+F66</f>
        <v>5799</v>
      </c>
      <c r="I66" s="62">
        <f t="shared" ref="I66:I81" si="19">+F66/VLOOKUP($B66,$M$2:$P$4,2,0)</f>
        <v>2.1827611865985605E-3</v>
      </c>
      <c r="J66" s="62">
        <f t="shared" ref="J66:J81" si="20">+G66/VLOOKUP($B66,$M$2:$P$4,3,0)</f>
        <v>5.6343809177324417E-3</v>
      </c>
      <c r="K66" s="62">
        <f t="shared" ref="K66:K81" si="21">+H66/VLOOKUP($B66,$M$2:$P$4,4,0)</f>
        <v>2.3315262229355598E-3</v>
      </c>
    </row>
    <row r="67" spans="1:11" x14ac:dyDescent="0.2">
      <c r="A67" s="57">
        <v>70</v>
      </c>
      <c r="B67" s="61" t="s">
        <v>215</v>
      </c>
      <c r="C67" s="61" t="s">
        <v>356</v>
      </c>
      <c r="D67" s="61">
        <v>10459006</v>
      </c>
      <c r="E67" s="61">
        <v>2419470</v>
      </c>
      <c r="F67" s="61">
        <f t="shared" si="16"/>
        <v>4441</v>
      </c>
      <c r="G67" s="61">
        <f t="shared" si="17"/>
        <v>750</v>
      </c>
      <c r="H67" s="61">
        <f t="shared" si="18"/>
        <v>5191</v>
      </c>
      <c r="I67" s="62">
        <f t="shared" si="19"/>
        <v>1.8659561943569216E-3</v>
      </c>
      <c r="J67" s="62">
        <f t="shared" si="20"/>
        <v>6.9963339210253831E-3</v>
      </c>
      <c r="K67" s="62">
        <f t="shared" si="21"/>
        <v>2.0870758101842546E-3</v>
      </c>
    </row>
    <row r="68" spans="1:11" x14ac:dyDescent="0.2">
      <c r="A68" s="57">
        <v>13</v>
      </c>
      <c r="B68" s="61" t="s">
        <v>215</v>
      </c>
      <c r="C68" s="61" t="s">
        <v>13</v>
      </c>
      <c r="D68" s="61">
        <v>172554</v>
      </c>
      <c r="E68" s="61">
        <v>41040</v>
      </c>
      <c r="F68" s="61">
        <f t="shared" si="16"/>
        <v>3463</v>
      </c>
      <c r="G68" s="61">
        <f t="shared" si="17"/>
        <v>391</v>
      </c>
      <c r="H68" s="61">
        <f t="shared" si="18"/>
        <v>3854</v>
      </c>
      <c r="I68" s="62">
        <f t="shared" si="19"/>
        <v>1.455034069141639E-3</v>
      </c>
      <c r="J68" s="62">
        <f t="shared" si="20"/>
        <v>3.6474220841612327E-3</v>
      </c>
      <c r="K68" s="62">
        <f t="shared" si="21"/>
        <v>1.5495261360913345E-3</v>
      </c>
    </row>
    <row r="69" spans="1:11" x14ac:dyDescent="0.2">
      <c r="A69" s="57">
        <v>58</v>
      </c>
      <c r="B69" s="61" t="s">
        <v>215</v>
      </c>
      <c r="C69" s="61" t="s">
        <v>199</v>
      </c>
      <c r="D69" s="61">
        <v>172554</v>
      </c>
      <c r="E69" s="61">
        <v>41040</v>
      </c>
      <c r="F69" s="61">
        <f t="shared" si="16"/>
        <v>2604</v>
      </c>
      <c r="G69" s="61">
        <f t="shared" si="17"/>
        <v>722</v>
      </c>
      <c r="H69" s="61">
        <f t="shared" si="18"/>
        <v>3326</v>
      </c>
      <c r="I69" s="62">
        <f t="shared" si="19"/>
        <v>1.0941116708186047E-3</v>
      </c>
      <c r="J69" s="62">
        <f t="shared" si="20"/>
        <v>6.7351374546404351E-3</v>
      </c>
      <c r="K69" s="62">
        <f t="shared" si="21"/>
        <v>1.3372402513336218E-3</v>
      </c>
    </row>
    <row r="70" spans="1:11" ht="21" x14ac:dyDescent="0.2">
      <c r="A70" s="57">
        <v>74</v>
      </c>
      <c r="B70" s="61" t="s">
        <v>215</v>
      </c>
      <c r="C70" s="61" t="s">
        <v>360</v>
      </c>
      <c r="D70" s="61">
        <v>10459006</v>
      </c>
      <c r="E70" s="61">
        <v>2419470</v>
      </c>
      <c r="F70" s="61">
        <f t="shared" si="16"/>
        <v>1419</v>
      </c>
      <c r="G70" s="61">
        <f t="shared" si="17"/>
        <v>159</v>
      </c>
      <c r="H70" s="61">
        <f t="shared" si="18"/>
        <v>1578</v>
      </c>
      <c r="I70" s="62">
        <f t="shared" si="19"/>
        <v>5.9621523075714298E-4</v>
      </c>
      <c r="J70" s="62">
        <f t="shared" si="20"/>
        <v>1.4832227912573812E-3</v>
      </c>
      <c r="K70" s="62">
        <f t="shared" si="21"/>
        <v>6.3444531467361852E-4</v>
      </c>
    </row>
    <row r="71" spans="1:11" ht="31.5" x14ac:dyDescent="0.2">
      <c r="A71" s="57">
        <v>79</v>
      </c>
      <c r="B71" s="61" t="s">
        <v>215</v>
      </c>
      <c r="C71" s="61" t="s">
        <v>365</v>
      </c>
      <c r="D71" s="61">
        <v>10459006</v>
      </c>
      <c r="E71" s="61">
        <v>2419470</v>
      </c>
      <c r="F71" s="61">
        <f t="shared" si="16"/>
        <v>1424</v>
      </c>
      <c r="G71" s="61">
        <f t="shared" si="17"/>
        <v>108</v>
      </c>
      <c r="H71" s="61">
        <f t="shared" si="18"/>
        <v>1532</v>
      </c>
      <c r="I71" s="62">
        <f t="shared" si="19"/>
        <v>5.9831605961816175E-4</v>
      </c>
      <c r="J71" s="62">
        <f t="shared" si="20"/>
        <v>1.0074720846276551E-3</v>
      </c>
      <c r="K71" s="62">
        <f t="shared" si="21"/>
        <v>6.159507110773026E-4</v>
      </c>
    </row>
    <row r="72" spans="1:11" ht="21" x14ac:dyDescent="0.2">
      <c r="A72" s="57">
        <v>77</v>
      </c>
      <c r="B72" s="61" t="s">
        <v>215</v>
      </c>
      <c r="C72" s="61" t="s">
        <v>363</v>
      </c>
      <c r="D72" s="61">
        <v>349303</v>
      </c>
      <c r="E72" s="61">
        <v>84631</v>
      </c>
      <c r="F72" s="61">
        <f t="shared" si="16"/>
        <v>37</v>
      </c>
      <c r="G72" s="61">
        <f t="shared" si="17"/>
        <v>15</v>
      </c>
      <c r="H72" s="61">
        <f t="shared" si="18"/>
        <v>52</v>
      </c>
      <c r="I72" s="62">
        <f t="shared" si="19"/>
        <v>1.5546133571539314E-5</v>
      </c>
      <c r="J72" s="62">
        <f t="shared" si="20"/>
        <v>1.3992667842050767E-4</v>
      </c>
      <c r="K72" s="62">
        <f t="shared" si="21"/>
        <v>2.0906943195835338E-5</v>
      </c>
    </row>
    <row r="73" spans="1:11" x14ac:dyDescent="0.2">
      <c r="A73" s="57">
        <v>3</v>
      </c>
      <c r="B73" s="61" t="s">
        <v>216</v>
      </c>
      <c r="C73" s="61" t="s">
        <v>3</v>
      </c>
      <c r="D73" s="61">
        <v>5653259</v>
      </c>
      <c r="E73" s="61">
        <v>1115379</v>
      </c>
      <c r="F73" s="61">
        <f t="shared" si="16"/>
        <v>1892485</v>
      </c>
      <c r="G73" s="61">
        <f t="shared" si="17"/>
        <v>12434</v>
      </c>
      <c r="H73" s="61">
        <f t="shared" si="18"/>
        <v>1904919</v>
      </c>
      <c r="I73" s="62">
        <f t="shared" si="19"/>
        <v>0.64470100965917954</v>
      </c>
      <c r="J73" s="62">
        <f t="shared" si="20"/>
        <v>5.8131054344167259E-2</v>
      </c>
      <c r="K73" s="62">
        <f t="shared" si="21"/>
        <v>0.60486253954000546</v>
      </c>
    </row>
    <row r="74" spans="1:11" x14ac:dyDescent="0.2">
      <c r="A74" s="57">
        <v>34</v>
      </c>
      <c r="B74" s="61" t="s">
        <v>216</v>
      </c>
      <c r="C74" s="61" t="s">
        <v>34</v>
      </c>
      <c r="D74" s="61">
        <v>10459006</v>
      </c>
      <c r="E74" s="61">
        <v>2419470</v>
      </c>
      <c r="F74" s="61">
        <f t="shared" si="16"/>
        <v>936747</v>
      </c>
      <c r="G74" s="61">
        <f t="shared" si="17"/>
        <v>183331</v>
      </c>
      <c r="H74" s="61">
        <f t="shared" si="18"/>
        <v>1120078</v>
      </c>
      <c r="I74" s="62">
        <f t="shared" si="19"/>
        <v>0.31911573232823903</v>
      </c>
      <c r="J74" s="62">
        <f t="shared" si="20"/>
        <v>0.85710345214496764</v>
      </c>
      <c r="K74" s="62">
        <f t="shared" si="21"/>
        <v>0.3556546097565777</v>
      </c>
    </row>
    <row r="75" spans="1:11" x14ac:dyDescent="0.2">
      <c r="A75" s="57">
        <v>25</v>
      </c>
      <c r="B75" s="61" t="s">
        <v>216</v>
      </c>
      <c r="C75" s="61" t="s">
        <v>25</v>
      </c>
      <c r="D75" s="61">
        <v>10459006</v>
      </c>
      <c r="E75" s="61">
        <v>2419470</v>
      </c>
      <c r="F75" s="61">
        <f t="shared" si="16"/>
        <v>42497</v>
      </c>
      <c r="G75" s="61">
        <f t="shared" si="17"/>
        <v>4767</v>
      </c>
      <c r="H75" s="61">
        <f t="shared" si="18"/>
        <v>47264</v>
      </c>
      <c r="I75" s="62">
        <f t="shared" si="19"/>
        <v>1.447718677161835E-2</v>
      </c>
      <c r="J75" s="62">
        <f t="shared" si="20"/>
        <v>2.2286531772450161E-2</v>
      </c>
      <c r="K75" s="62">
        <f t="shared" si="21"/>
        <v>1.500757936102208E-2</v>
      </c>
    </row>
    <row r="76" spans="1:11" x14ac:dyDescent="0.2">
      <c r="A76" s="57">
        <v>15</v>
      </c>
      <c r="B76" s="61" t="s">
        <v>216</v>
      </c>
      <c r="C76" s="61" t="s">
        <v>15</v>
      </c>
      <c r="D76" s="61">
        <v>13432759</v>
      </c>
      <c r="E76" s="61">
        <v>3083717</v>
      </c>
      <c r="F76" s="61">
        <f t="shared" si="16"/>
        <v>23443</v>
      </c>
      <c r="G76" s="61">
        <f t="shared" si="17"/>
        <v>2224</v>
      </c>
      <c r="H76" s="61">
        <f t="shared" si="18"/>
        <v>25667</v>
      </c>
      <c r="I76" s="62">
        <f t="shared" si="19"/>
        <v>7.9861799535743457E-3</v>
      </c>
      <c r="J76" s="62">
        <f t="shared" si="20"/>
        <v>1.0397576392265399E-2</v>
      </c>
      <c r="K76" s="62">
        <f t="shared" si="21"/>
        <v>8.1499564035916079E-3</v>
      </c>
    </row>
    <row r="77" spans="1:11" x14ac:dyDescent="0.2">
      <c r="A77" s="57">
        <v>17</v>
      </c>
      <c r="B77" s="61" t="s">
        <v>216</v>
      </c>
      <c r="C77" s="61" t="s">
        <v>17</v>
      </c>
      <c r="D77" s="61">
        <v>10459006</v>
      </c>
      <c r="E77" s="61">
        <v>2419470</v>
      </c>
      <c r="F77" s="61">
        <f t="shared" si="16"/>
        <v>14728</v>
      </c>
      <c r="G77" s="61">
        <f t="shared" si="17"/>
        <v>2640</v>
      </c>
      <c r="H77" s="61">
        <f t="shared" si="18"/>
        <v>17368</v>
      </c>
      <c r="I77" s="62">
        <f t="shared" si="19"/>
        <v>5.0172954978562031E-3</v>
      </c>
      <c r="J77" s="62">
        <f t="shared" si="20"/>
        <v>1.2342446796574036E-2</v>
      </c>
      <c r="K77" s="62">
        <f t="shared" si="21"/>
        <v>5.5148027746748365E-3</v>
      </c>
    </row>
    <row r="78" spans="1:11" x14ac:dyDescent="0.2">
      <c r="A78" s="57">
        <v>6</v>
      </c>
      <c r="B78" s="61" t="s">
        <v>216</v>
      </c>
      <c r="C78" s="61" t="s">
        <v>6</v>
      </c>
      <c r="D78" s="61">
        <v>13432759</v>
      </c>
      <c r="E78" s="61">
        <v>3083717</v>
      </c>
      <c r="F78" s="61">
        <f t="shared" si="16"/>
        <v>8909</v>
      </c>
      <c r="G78" s="61">
        <f t="shared" si="17"/>
        <v>6331</v>
      </c>
      <c r="H78" s="61">
        <f t="shared" si="18"/>
        <v>15240</v>
      </c>
      <c r="I78" s="62">
        <f t="shared" si="19"/>
        <v>3.0349732204237446E-3</v>
      </c>
      <c r="J78" s="62">
        <f t="shared" si="20"/>
        <v>2.9598496465572055E-2</v>
      </c>
      <c r="K78" s="62">
        <f t="shared" si="21"/>
        <v>4.8391060735861651E-3</v>
      </c>
    </row>
    <row r="79" spans="1:11" x14ac:dyDescent="0.2">
      <c r="A79" s="57">
        <v>14</v>
      </c>
      <c r="B79" s="61" t="s">
        <v>216</v>
      </c>
      <c r="C79" s="61" t="s">
        <v>14</v>
      </c>
      <c r="D79" s="61">
        <v>2973753</v>
      </c>
      <c r="E79" s="61">
        <v>664247</v>
      </c>
      <c r="F79" s="61">
        <f t="shared" si="16"/>
        <v>9759</v>
      </c>
      <c r="G79" s="61">
        <f t="shared" si="17"/>
        <v>1114</v>
      </c>
      <c r="H79" s="61">
        <f t="shared" si="18"/>
        <v>10873</v>
      </c>
      <c r="I79" s="62">
        <f t="shared" si="19"/>
        <v>3.3245373956802475E-3</v>
      </c>
      <c r="J79" s="62">
        <f t="shared" si="20"/>
        <v>5.2081385346149532E-3</v>
      </c>
      <c r="K79" s="62">
        <f t="shared" si="21"/>
        <v>3.4524672137862451E-3</v>
      </c>
    </row>
    <row r="80" spans="1:11" x14ac:dyDescent="0.2">
      <c r="A80" s="57">
        <v>45</v>
      </c>
      <c r="B80" s="61" t="s">
        <v>216</v>
      </c>
      <c r="C80" s="61" t="s">
        <v>43</v>
      </c>
      <c r="D80" s="61">
        <v>10459006</v>
      </c>
      <c r="E80" s="61">
        <v>2419470</v>
      </c>
      <c r="F80" s="61">
        <f t="shared" si="16"/>
        <v>6353</v>
      </c>
      <c r="G80" s="61">
        <f t="shared" si="17"/>
        <v>953</v>
      </c>
      <c r="H80" s="61">
        <f t="shared" si="18"/>
        <v>7306</v>
      </c>
      <c r="I80" s="62">
        <f t="shared" si="19"/>
        <v>2.1642367122406614E-3</v>
      </c>
      <c r="J80" s="62">
        <f t="shared" si="20"/>
        <v>4.4554362867935821E-3</v>
      </c>
      <c r="K80" s="62">
        <f t="shared" si="21"/>
        <v>2.3198496701850734E-3</v>
      </c>
    </row>
    <row r="81" spans="1:11" x14ac:dyDescent="0.2">
      <c r="A81" s="57">
        <v>51</v>
      </c>
      <c r="B81" s="61" t="s">
        <v>216</v>
      </c>
      <c r="C81" s="61" t="s">
        <v>173</v>
      </c>
      <c r="D81" s="61">
        <v>13432759</v>
      </c>
      <c r="E81" s="61">
        <v>3083717</v>
      </c>
      <c r="F81" s="61">
        <f t="shared" si="16"/>
        <v>525</v>
      </c>
      <c r="G81" s="61">
        <f t="shared" si="17"/>
        <v>102</v>
      </c>
      <c r="H81" s="61">
        <f t="shared" si="18"/>
        <v>627</v>
      </c>
      <c r="I81" s="62">
        <f t="shared" si="19"/>
        <v>1.7884846118783993E-4</v>
      </c>
      <c r="J81" s="62">
        <f t="shared" si="20"/>
        <v>4.7686726259490596E-4</v>
      </c>
      <c r="K81" s="62">
        <f t="shared" si="21"/>
        <v>1.9908920657076939E-4</v>
      </c>
    </row>
    <row r="83" spans="1:11" x14ac:dyDescent="0.2">
      <c r="F83" s="73">
        <f>SUM(F2:F81)</f>
        <v>20699251</v>
      </c>
      <c r="G83" s="73">
        <f>SUM(G2:G81)</f>
        <v>1102944</v>
      </c>
      <c r="H83" s="73">
        <f>SUM(H2:H81)</f>
        <v>21802195</v>
      </c>
    </row>
  </sheetData>
  <sortState ref="A2:K81">
    <sortCondition ref="B2:B81"/>
    <sortCondition descending="1" ref="K2:K81"/>
  </sortState>
  <pageMargins left="0.7" right="0.7" top="0.75" bottom="0.75" header="0.3" footer="0.3"/>
  <pageSetup scale="9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Q83"/>
  <sheetViews>
    <sheetView showGridLines="0" topLeftCell="A73" workbookViewId="0">
      <selection activeCell="B2" sqref="B2:B81"/>
    </sheetView>
  </sheetViews>
  <sheetFormatPr baseColWidth="10" defaultRowHeight="12.75" x14ac:dyDescent="0.2"/>
  <cols>
    <col min="1" max="1" width="3.5703125" bestFit="1" customWidth="1"/>
    <col min="2" max="2" width="11.42578125" style="18" bestFit="1" customWidth="1"/>
    <col min="3" max="3" width="8.7109375" customWidth="1"/>
    <col min="4" max="4" width="3.7109375" customWidth="1"/>
    <col min="6" max="6" width="17.28515625" bestFit="1" customWidth="1"/>
    <col min="10" max="10" width="14.28515625" customWidth="1"/>
    <col min="13" max="13" width="16.140625" customWidth="1"/>
  </cols>
  <sheetData>
    <row r="1" spans="1:17" ht="26.45" customHeight="1" x14ac:dyDescent="0.2">
      <c r="A1" s="326" t="s">
        <v>231</v>
      </c>
      <c r="B1" s="327" t="s">
        <v>54</v>
      </c>
      <c r="C1" s="326" t="s">
        <v>55</v>
      </c>
      <c r="D1" s="326"/>
      <c r="E1" s="347" t="s">
        <v>376</v>
      </c>
      <c r="F1" s="328" t="s">
        <v>384</v>
      </c>
      <c r="G1" s="326" t="s">
        <v>328</v>
      </c>
      <c r="H1" s="328" t="s">
        <v>344</v>
      </c>
      <c r="I1" s="326"/>
      <c r="J1" s="349" t="s">
        <v>386</v>
      </c>
      <c r="K1" s="349" t="s">
        <v>343</v>
      </c>
      <c r="L1" s="350"/>
      <c r="M1" s="349" t="s">
        <v>385</v>
      </c>
      <c r="Q1" t="s">
        <v>350</v>
      </c>
    </row>
    <row r="2" spans="1:17" x14ac:dyDescent="0.2">
      <c r="A2" s="14">
        <v>1</v>
      </c>
      <c r="B2" s="329">
        <v>32300</v>
      </c>
      <c r="C2" s="330">
        <v>2955</v>
      </c>
      <c r="D2" s="14"/>
      <c r="E2" s="348">
        <v>2245</v>
      </c>
      <c r="F2" s="329">
        <v>710</v>
      </c>
      <c r="G2" s="330">
        <f>F2+E2</f>
        <v>2955</v>
      </c>
      <c r="H2" s="14">
        <f>I2-A2</f>
        <v>0</v>
      </c>
      <c r="I2" s="14">
        <v>1</v>
      </c>
      <c r="J2" s="351">
        <v>710</v>
      </c>
      <c r="K2" s="351">
        <f>J2-M2</f>
        <v>157</v>
      </c>
      <c r="L2" s="351">
        <v>1</v>
      </c>
      <c r="M2" s="351">
        <v>553</v>
      </c>
      <c r="Q2" t="s">
        <v>350</v>
      </c>
    </row>
    <row r="3" spans="1:17" x14ac:dyDescent="0.2">
      <c r="A3" s="14">
        <v>2</v>
      </c>
      <c r="B3" s="329">
        <v>63450</v>
      </c>
      <c r="C3" s="330">
        <v>3367</v>
      </c>
      <c r="D3" s="14"/>
      <c r="E3" s="348">
        <v>2542</v>
      </c>
      <c r="F3" s="329">
        <v>825</v>
      </c>
      <c r="G3" s="330">
        <f t="shared" ref="G3:G66" si="0">F3+E3</f>
        <v>3367</v>
      </c>
      <c r="H3" s="14">
        <f t="shared" ref="H3:H66" si="1">I3-A3</f>
        <v>0</v>
      </c>
      <c r="I3" s="14">
        <v>2</v>
      </c>
      <c r="J3" s="351">
        <v>825</v>
      </c>
      <c r="K3" s="351">
        <f t="shared" ref="K3:K66" si="2">J3-M3</f>
        <v>129</v>
      </c>
      <c r="L3" s="351">
        <v>2</v>
      </c>
      <c r="M3" s="351">
        <v>696</v>
      </c>
      <c r="Q3" t="s">
        <v>330</v>
      </c>
    </row>
    <row r="4" spans="1:17" x14ac:dyDescent="0.2">
      <c r="A4" s="14">
        <v>3</v>
      </c>
      <c r="B4" s="329">
        <v>1892485</v>
      </c>
      <c r="C4" s="330">
        <v>12434</v>
      </c>
      <c r="D4" s="14"/>
      <c r="E4" s="348">
        <v>9170</v>
      </c>
      <c r="F4" s="329">
        <v>3264</v>
      </c>
      <c r="G4" s="330">
        <f t="shared" si="0"/>
        <v>12434</v>
      </c>
      <c r="H4" s="14">
        <f t="shared" si="1"/>
        <v>0</v>
      </c>
      <c r="I4" s="14">
        <v>3</v>
      </c>
      <c r="J4" s="351">
        <v>3264</v>
      </c>
      <c r="K4" s="351">
        <f t="shared" si="2"/>
        <v>681</v>
      </c>
      <c r="L4" s="351">
        <v>3</v>
      </c>
      <c r="M4" s="351">
        <v>2583</v>
      </c>
      <c r="P4">
        <v>1</v>
      </c>
      <c r="Q4">
        <v>710</v>
      </c>
    </row>
    <row r="5" spans="1:17" x14ac:dyDescent="0.2">
      <c r="A5" s="14">
        <v>4</v>
      </c>
      <c r="B5" s="329">
        <v>127875</v>
      </c>
      <c r="C5" s="330">
        <v>7290</v>
      </c>
      <c r="D5" s="14"/>
      <c r="E5" s="348">
        <v>5139</v>
      </c>
      <c r="F5" s="329">
        <v>2151</v>
      </c>
      <c r="G5" s="330">
        <f t="shared" si="0"/>
        <v>7290</v>
      </c>
      <c r="H5" s="14">
        <f t="shared" si="1"/>
        <v>0</v>
      </c>
      <c r="I5" s="14">
        <v>4</v>
      </c>
      <c r="J5" s="351">
        <v>2151</v>
      </c>
      <c r="K5" s="351">
        <f t="shared" si="2"/>
        <v>254</v>
      </c>
      <c r="L5" s="351">
        <v>4</v>
      </c>
      <c r="M5" s="351">
        <v>1897</v>
      </c>
      <c r="P5">
        <v>2</v>
      </c>
      <c r="Q5">
        <v>825</v>
      </c>
    </row>
    <row r="6" spans="1:17" x14ac:dyDescent="0.2">
      <c r="A6" s="14">
        <v>5</v>
      </c>
      <c r="B6" s="329">
        <v>702980</v>
      </c>
      <c r="C6" s="330">
        <v>9019</v>
      </c>
      <c r="D6" s="14"/>
      <c r="E6" s="348">
        <v>6622</v>
      </c>
      <c r="F6" s="329">
        <v>2397</v>
      </c>
      <c r="G6" s="330">
        <f t="shared" si="0"/>
        <v>9019</v>
      </c>
      <c r="H6" s="14">
        <f t="shared" si="1"/>
        <v>0</v>
      </c>
      <c r="I6" s="14">
        <v>5</v>
      </c>
      <c r="J6" s="351">
        <v>2397</v>
      </c>
      <c r="K6" s="351">
        <f t="shared" si="2"/>
        <v>344</v>
      </c>
      <c r="L6" s="351">
        <v>5</v>
      </c>
      <c r="M6" s="351">
        <v>2053</v>
      </c>
      <c r="P6">
        <v>3</v>
      </c>
      <c r="Q6">
        <v>3264</v>
      </c>
    </row>
    <row r="7" spans="1:17" x14ac:dyDescent="0.2">
      <c r="A7" s="14">
        <v>6</v>
      </c>
      <c r="B7" s="329">
        <v>8909</v>
      </c>
      <c r="C7" s="330">
        <v>6331</v>
      </c>
      <c r="D7" s="14"/>
      <c r="E7" s="348">
        <v>5387</v>
      </c>
      <c r="F7" s="329">
        <v>944</v>
      </c>
      <c r="G7" s="330">
        <f t="shared" si="0"/>
        <v>6331</v>
      </c>
      <c r="H7" s="14">
        <f t="shared" si="1"/>
        <v>0</v>
      </c>
      <c r="I7" s="14">
        <v>6</v>
      </c>
      <c r="J7" s="351">
        <v>944</v>
      </c>
      <c r="K7" s="351">
        <f t="shared" si="2"/>
        <v>210</v>
      </c>
      <c r="L7" s="351">
        <v>6</v>
      </c>
      <c r="M7" s="351">
        <v>734</v>
      </c>
      <c r="P7">
        <v>4</v>
      </c>
      <c r="Q7">
        <v>2151</v>
      </c>
    </row>
    <row r="8" spans="1:17" x14ac:dyDescent="0.2">
      <c r="A8" s="14">
        <v>7</v>
      </c>
      <c r="B8" s="329">
        <v>997617</v>
      </c>
      <c r="C8" s="330">
        <v>92199</v>
      </c>
      <c r="D8" s="14"/>
      <c r="E8" s="348">
        <v>69620</v>
      </c>
      <c r="F8" s="329">
        <v>22579</v>
      </c>
      <c r="G8" s="330">
        <f t="shared" si="0"/>
        <v>92199</v>
      </c>
      <c r="H8" s="14">
        <f t="shared" si="1"/>
        <v>0</v>
      </c>
      <c r="I8" s="14">
        <v>7</v>
      </c>
      <c r="J8" s="351">
        <v>22579</v>
      </c>
      <c r="K8" s="351">
        <f t="shared" si="2"/>
        <v>7374</v>
      </c>
      <c r="L8" s="351">
        <v>7</v>
      </c>
      <c r="M8" s="351">
        <v>15205</v>
      </c>
      <c r="P8">
        <v>5</v>
      </c>
      <c r="Q8">
        <v>2397</v>
      </c>
    </row>
    <row r="9" spans="1:17" x14ac:dyDescent="0.2">
      <c r="A9" s="14">
        <v>8</v>
      </c>
      <c r="B9" s="329">
        <v>91496</v>
      </c>
      <c r="C9" s="330">
        <v>20897</v>
      </c>
      <c r="D9" s="14"/>
      <c r="E9" s="348">
        <v>15273</v>
      </c>
      <c r="F9" s="329">
        <v>5624</v>
      </c>
      <c r="G9" s="330">
        <f t="shared" si="0"/>
        <v>20897</v>
      </c>
      <c r="H9" s="14">
        <f t="shared" si="1"/>
        <v>0</v>
      </c>
      <c r="I9" s="14">
        <v>8</v>
      </c>
      <c r="J9" s="351">
        <v>5624</v>
      </c>
      <c r="K9" s="351">
        <f t="shared" si="2"/>
        <v>1031</v>
      </c>
      <c r="L9" s="351">
        <v>8</v>
      </c>
      <c r="M9" s="351">
        <v>4593</v>
      </c>
      <c r="P9">
        <v>6</v>
      </c>
      <c r="Q9">
        <v>944</v>
      </c>
    </row>
    <row r="10" spans="1:17" x14ac:dyDescent="0.2">
      <c r="A10" s="14">
        <v>9</v>
      </c>
      <c r="B10" s="329">
        <v>7465</v>
      </c>
      <c r="C10" s="330">
        <v>286</v>
      </c>
      <c r="D10" s="14"/>
      <c r="E10" s="348">
        <v>230</v>
      </c>
      <c r="F10" s="329">
        <v>56</v>
      </c>
      <c r="G10" s="330">
        <f t="shared" si="0"/>
        <v>286</v>
      </c>
      <c r="H10" s="14">
        <f t="shared" si="1"/>
        <v>0</v>
      </c>
      <c r="I10" s="14">
        <v>9</v>
      </c>
      <c r="J10" s="351">
        <v>56</v>
      </c>
      <c r="K10" s="351">
        <f t="shared" si="2"/>
        <v>13</v>
      </c>
      <c r="L10" s="351">
        <v>9</v>
      </c>
      <c r="M10" s="351">
        <v>43</v>
      </c>
      <c r="P10">
        <v>7</v>
      </c>
      <c r="Q10">
        <v>22579</v>
      </c>
    </row>
    <row r="11" spans="1:17" x14ac:dyDescent="0.2">
      <c r="A11" s="14">
        <v>10</v>
      </c>
      <c r="B11" s="329">
        <v>5532</v>
      </c>
      <c r="C11" s="330">
        <v>1412</v>
      </c>
      <c r="D11" s="14"/>
      <c r="E11" s="348">
        <v>1108</v>
      </c>
      <c r="F11" s="329">
        <v>304</v>
      </c>
      <c r="G11" s="330">
        <f t="shared" si="0"/>
        <v>1412</v>
      </c>
      <c r="H11" s="14">
        <f t="shared" si="1"/>
        <v>0</v>
      </c>
      <c r="I11" s="14">
        <v>10</v>
      </c>
      <c r="J11" s="351">
        <v>304</v>
      </c>
      <c r="K11" s="351">
        <f t="shared" si="2"/>
        <v>42</v>
      </c>
      <c r="L11" s="351">
        <v>10</v>
      </c>
      <c r="M11" s="351">
        <v>262</v>
      </c>
      <c r="P11">
        <v>8</v>
      </c>
      <c r="Q11">
        <v>5624</v>
      </c>
    </row>
    <row r="12" spans="1:17" x14ac:dyDescent="0.2">
      <c r="A12" s="14">
        <v>11</v>
      </c>
      <c r="B12" s="329">
        <v>492036</v>
      </c>
      <c r="C12" s="330">
        <v>17786</v>
      </c>
      <c r="D12" s="14"/>
      <c r="E12" s="348">
        <v>13321</v>
      </c>
      <c r="F12" s="329">
        <v>4465</v>
      </c>
      <c r="G12" s="330">
        <f t="shared" si="0"/>
        <v>17786</v>
      </c>
      <c r="H12" s="14">
        <f t="shared" si="1"/>
        <v>0</v>
      </c>
      <c r="I12" s="14">
        <v>11</v>
      </c>
      <c r="J12" s="351">
        <v>4465</v>
      </c>
      <c r="K12" s="351">
        <f t="shared" si="2"/>
        <v>565</v>
      </c>
      <c r="L12" s="351">
        <v>11</v>
      </c>
      <c r="M12" s="351">
        <v>3900</v>
      </c>
      <c r="P12">
        <v>9</v>
      </c>
      <c r="Q12">
        <v>56</v>
      </c>
    </row>
    <row r="13" spans="1:17" x14ac:dyDescent="0.2">
      <c r="A13" s="14">
        <v>12</v>
      </c>
      <c r="B13" s="329">
        <v>19556</v>
      </c>
      <c r="C13" s="330">
        <v>1478</v>
      </c>
      <c r="D13" s="14"/>
      <c r="E13" s="348">
        <v>1105</v>
      </c>
      <c r="F13" s="329">
        <v>373</v>
      </c>
      <c r="G13" s="330">
        <f t="shared" si="0"/>
        <v>1478</v>
      </c>
      <c r="H13" s="14">
        <f t="shared" si="1"/>
        <v>0</v>
      </c>
      <c r="I13" s="14">
        <v>12</v>
      </c>
      <c r="J13" s="351">
        <v>373</v>
      </c>
      <c r="K13" s="351">
        <f t="shared" si="2"/>
        <v>34</v>
      </c>
      <c r="L13" s="351">
        <v>12</v>
      </c>
      <c r="M13" s="351">
        <v>339</v>
      </c>
      <c r="P13">
        <v>10</v>
      </c>
      <c r="Q13">
        <v>304</v>
      </c>
    </row>
    <row r="14" spans="1:17" x14ac:dyDescent="0.2">
      <c r="A14" s="14">
        <v>13</v>
      </c>
      <c r="B14" s="329">
        <v>3463</v>
      </c>
      <c r="C14" s="330">
        <v>391</v>
      </c>
      <c r="D14" s="14"/>
      <c r="E14" s="348">
        <v>282</v>
      </c>
      <c r="F14" s="329">
        <v>109</v>
      </c>
      <c r="G14" s="330">
        <f t="shared" si="0"/>
        <v>391</v>
      </c>
      <c r="H14" s="14">
        <f t="shared" si="1"/>
        <v>0</v>
      </c>
      <c r="I14" s="14">
        <v>13</v>
      </c>
      <c r="J14" s="351">
        <v>109</v>
      </c>
      <c r="K14" s="351">
        <f t="shared" si="2"/>
        <v>24</v>
      </c>
      <c r="L14" s="351">
        <v>13</v>
      </c>
      <c r="M14" s="351">
        <v>85</v>
      </c>
      <c r="P14">
        <v>11</v>
      </c>
      <c r="Q14">
        <v>4465</v>
      </c>
    </row>
    <row r="15" spans="1:17" x14ac:dyDescent="0.2">
      <c r="A15" s="14">
        <v>14</v>
      </c>
      <c r="B15" s="329">
        <v>9759</v>
      </c>
      <c r="C15" s="330">
        <v>1114</v>
      </c>
      <c r="D15" s="14"/>
      <c r="E15" s="348">
        <v>845</v>
      </c>
      <c r="F15" s="329">
        <v>269</v>
      </c>
      <c r="G15" s="330">
        <f t="shared" si="0"/>
        <v>1114</v>
      </c>
      <c r="H15" s="14">
        <f t="shared" si="1"/>
        <v>0</v>
      </c>
      <c r="I15" s="14">
        <v>14</v>
      </c>
      <c r="J15" s="351">
        <v>269</v>
      </c>
      <c r="K15" s="351">
        <f t="shared" si="2"/>
        <v>46</v>
      </c>
      <c r="L15" s="351">
        <v>14</v>
      </c>
      <c r="M15" s="351">
        <v>223</v>
      </c>
      <c r="P15">
        <v>12</v>
      </c>
      <c r="Q15">
        <v>373</v>
      </c>
    </row>
    <row r="16" spans="1:17" x14ac:dyDescent="0.2">
      <c r="A16" s="14">
        <v>15</v>
      </c>
      <c r="B16" s="329">
        <v>23443</v>
      </c>
      <c r="C16" s="330">
        <v>2224</v>
      </c>
      <c r="D16" s="14"/>
      <c r="E16" s="348">
        <v>1674</v>
      </c>
      <c r="F16" s="329">
        <v>550</v>
      </c>
      <c r="G16" s="330">
        <f t="shared" si="0"/>
        <v>2224</v>
      </c>
      <c r="H16" s="14">
        <f t="shared" si="1"/>
        <v>0</v>
      </c>
      <c r="I16" s="14">
        <v>15</v>
      </c>
      <c r="J16" s="351">
        <v>550</v>
      </c>
      <c r="K16" s="351">
        <f t="shared" si="2"/>
        <v>100</v>
      </c>
      <c r="L16" s="351">
        <v>15</v>
      </c>
      <c r="M16" s="351">
        <v>450</v>
      </c>
      <c r="P16">
        <v>13</v>
      </c>
      <c r="Q16">
        <v>109</v>
      </c>
    </row>
    <row r="17" spans="1:17" x14ac:dyDescent="0.2">
      <c r="A17" s="14">
        <v>16</v>
      </c>
      <c r="B17" s="329">
        <v>14581</v>
      </c>
      <c r="C17" s="330">
        <v>2428</v>
      </c>
      <c r="D17" s="14"/>
      <c r="E17" s="348">
        <v>1847</v>
      </c>
      <c r="F17" s="329">
        <v>581</v>
      </c>
      <c r="G17" s="330">
        <f t="shared" si="0"/>
        <v>2428</v>
      </c>
      <c r="H17" s="14">
        <f t="shared" si="1"/>
        <v>0</v>
      </c>
      <c r="I17" s="14">
        <v>16</v>
      </c>
      <c r="J17" s="351">
        <v>581</v>
      </c>
      <c r="K17" s="351">
        <f t="shared" si="2"/>
        <v>106</v>
      </c>
      <c r="L17" s="351">
        <v>16</v>
      </c>
      <c r="M17" s="351">
        <v>475</v>
      </c>
      <c r="P17">
        <v>14</v>
      </c>
      <c r="Q17">
        <v>269</v>
      </c>
    </row>
    <row r="18" spans="1:17" x14ac:dyDescent="0.2">
      <c r="A18" s="14">
        <v>17</v>
      </c>
      <c r="B18" s="329">
        <v>14728</v>
      </c>
      <c r="C18" s="330">
        <v>2640</v>
      </c>
      <c r="D18" s="14"/>
      <c r="E18" s="348">
        <v>1906</v>
      </c>
      <c r="F18" s="329">
        <v>734</v>
      </c>
      <c r="G18" s="330">
        <f t="shared" si="0"/>
        <v>2640</v>
      </c>
      <c r="H18" s="14">
        <f t="shared" si="1"/>
        <v>0</v>
      </c>
      <c r="I18" s="14">
        <v>17</v>
      </c>
      <c r="J18" s="351">
        <v>734</v>
      </c>
      <c r="K18" s="351">
        <f t="shared" si="2"/>
        <v>176</v>
      </c>
      <c r="L18" s="351">
        <v>17</v>
      </c>
      <c r="M18" s="351">
        <v>558</v>
      </c>
      <c r="P18">
        <v>15</v>
      </c>
      <c r="Q18">
        <v>550</v>
      </c>
    </row>
    <row r="19" spans="1:17" x14ac:dyDescent="0.2">
      <c r="A19" s="14">
        <v>18</v>
      </c>
      <c r="B19" s="329">
        <v>45258</v>
      </c>
      <c r="C19" s="330">
        <v>6178</v>
      </c>
      <c r="D19" s="14"/>
      <c r="E19" s="348">
        <v>3934</v>
      </c>
      <c r="F19" s="329">
        <v>2244</v>
      </c>
      <c r="G19" s="330">
        <f t="shared" si="0"/>
        <v>6178</v>
      </c>
      <c r="H19" s="14">
        <f t="shared" si="1"/>
        <v>0</v>
      </c>
      <c r="I19" s="14">
        <v>18</v>
      </c>
      <c r="J19" s="351">
        <v>2244</v>
      </c>
      <c r="K19" s="351">
        <f t="shared" si="2"/>
        <v>483</v>
      </c>
      <c r="L19" s="351">
        <v>18</v>
      </c>
      <c r="M19" s="351">
        <v>1761</v>
      </c>
      <c r="P19">
        <v>16</v>
      </c>
      <c r="Q19">
        <v>581</v>
      </c>
    </row>
    <row r="20" spans="1:17" x14ac:dyDescent="0.2">
      <c r="A20" s="14">
        <v>19</v>
      </c>
      <c r="B20" s="329">
        <v>2842797</v>
      </c>
      <c r="C20" s="330">
        <v>93462</v>
      </c>
      <c r="D20" s="14"/>
      <c r="E20" s="348">
        <v>74439</v>
      </c>
      <c r="F20" s="329">
        <v>19023</v>
      </c>
      <c r="G20" s="330">
        <f t="shared" si="0"/>
        <v>93462</v>
      </c>
      <c r="H20" s="14">
        <f t="shared" si="1"/>
        <v>0</v>
      </c>
      <c r="I20" s="14">
        <v>19</v>
      </c>
      <c r="J20" s="351">
        <v>19023</v>
      </c>
      <c r="K20" s="351">
        <f t="shared" si="2"/>
        <v>1884</v>
      </c>
      <c r="L20" s="351">
        <v>19</v>
      </c>
      <c r="M20" s="351">
        <v>17139</v>
      </c>
      <c r="P20">
        <v>17</v>
      </c>
      <c r="Q20">
        <v>734</v>
      </c>
    </row>
    <row r="21" spans="1:17" x14ac:dyDescent="0.2">
      <c r="A21" s="14">
        <v>20</v>
      </c>
      <c r="B21" s="329">
        <v>210867</v>
      </c>
      <c r="C21" s="330">
        <v>842</v>
      </c>
      <c r="D21" s="14"/>
      <c r="E21" s="348">
        <v>625</v>
      </c>
      <c r="F21" s="329">
        <v>217</v>
      </c>
      <c r="G21" s="330">
        <f t="shared" si="0"/>
        <v>842</v>
      </c>
      <c r="H21" s="14">
        <f t="shared" si="1"/>
        <v>0</v>
      </c>
      <c r="I21" s="14">
        <v>20</v>
      </c>
      <c r="J21" s="351">
        <v>217</v>
      </c>
      <c r="K21" s="351">
        <f t="shared" si="2"/>
        <v>30</v>
      </c>
      <c r="L21" s="351">
        <v>20</v>
      </c>
      <c r="M21" s="351">
        <v>187</v>
      </c>
      <c r="P21">
        <v>18</v>
      </c>
      <c r="Q21">
        <v>2244</v>
      </c>
    </row>
    <row r="22" spans="1:17" x14ac:dyDescent="0.2">
      <c r="A22" s="14">
        <v>21</v>
      </c>
      <c r="B22" s="329">
        <v>2453117</v>
      </c>
      <c r="C22" s="330">
        <v>193617</v>
      </c>
      <c r="D22" s="14"/>
      <c r="E22" s="348">
        <v>150491</v>
      </c>
      <c r="F22" s="329">
        <v>43126</v>
      </c>
      <c r="G22" s="330">
        <f t="shared" si="0"/>
        <v>193617</v>
      </c>
      <c r="H22" s="14">
        <f t="shared" si="1"/>
        <v>0</v>
      </c>
      <c r="I22" s="14">
        <v>21</v>
      </c>
      <c r="J22" s="351">
        <v>43126</v>
      </c>
      <c r="K22" s="351">
        <f t="shared" si="2"/>
        <v>12289</v>
      </c>
      <c r="L22" s="351">
        <v>21</v>
      </c>
      <c r="M22" s="351">
        <v>30837</v>
      </c>
      <c r="P22">
        <v>19</v>
      </c>
      <c r="Q22">
        <v>19023</v>
      </c>
    </row>
    <row r="23" spans="1:17" x14ac:dyDescent="0.2">
      <c r="A23" s="14">
        <v>22</v>
      </c>
      <c r="B23" s="329">
        <v>8571</v>
      </c>
      <c r="C23" s="330">
        <v>1901</v>
      </c>
      <c r="D23" s="14"/>
      <c r="E23" s="348">
        <v>1494</v>
      </c>
      <c r="F23" s="329">
        <v>407</v>
      </c>
      <c r="G23" s="330">
        <f t="shared" si="0"/>
        <v>1901</v>
      </c>
      <c r="H23" s="14">
        <f t="shared" si="1"/>
        <v>0</v>
      </c>
      <c r="I23" s="14">
        <v>22</v>
      </c>
      <c r="J23" s="351">
        <v>407</v>
      </c>
      <c r="K23" s="351">
        <f t="shared" si="2"/>
        <v>124</v>
      </c>
      <c r="L23" s="351">
        <v>22</v>
      </c>
      <c r="M23" s="351">
        <v>283</v>
      </c>
      <c r="P23">
        <v>20</v>
      </c>
      <c r="Q23">
        <v>217</v>
      </c>
    </row>
    <row r="24" spans="1:17" x14ac:dyDescent="0.2">
      <c r="A24" s="14">
        <v>23</v>
      </c>
      <c r="B24" s="329">
        <v>797921</v>
      </c>
      <c r="C24" s="330">
        <v>110928</v>
      </c>
      <c r="D24" s="14"/>
      <c r="E24" s="348">
        <v>82824</v>
      </c>
      <c r="F24" s="329">
        <v>28104</v>
      </c>
      <c r="G24" s="330">
        <f t="shared" si="0"/>
        <v>110928</v>
      </c>
      <c r="H24" s="14">
        <f t="shared" si="1"/>
        <v>0</v>
      </c>
      <c r="I24" s="14">
        <v>23</v>
      </c>
      <c r="J24" s="351">
        <v>28104</v>
      </c>
      <c r="K24" s="351">
        <f t="shared" si="2"/>
        <v>5881</v>
      </c>
      <c r="L24" s="351">
        <v>23</v>
      </c>
      <c r="M24" s="351">
        <v>22223</v>
      </c>
      <c r="P24">
        <v>21</v>
      </c>
      <c r="Q24">
        <v>43126</v>
      </c>
    </row>
    <row r="25" spans="1:17" x14ac:dyDescent="0.2">
      <c r="A25" s="14">
        <v>24</v>
      </c>
      <c r="B25" s="329">
        <v>181375</v>
      </c>
      <c r="C25" s="330">
        <v>5205</v>
      </c>
      <c r="D25" s="14"/>
      <c r="E25" s="348">
        <v>3901</v>
      </c>
      <c r="F25" s="329">
        <v>1304</v>
      </c>
      <c r="G25" s="330">
        <f t="shared" si="0"/>
        <v>5205</v>
      </c>
      <c r="H25" s="14">
        <f t="shared" si="1"/>
        <v>0</v>
      </c>
      <c r="I25" s="14">
        <v>24</v>
      </c>
      <c r="J25" s="351">
        <v>1304</v>
      </c>
      <c r="K25" s="351">
        <f t="shared" si="2"/>
        <v>119</v>
      </c>
      <c r="L25" s="351">
        <v>24</v>
      </c>
      <c r="M25" s="351">
        <v>1185</v>
      </c>
      <c r="P25">
        <v>22</v>
      </c>
      <c r="Q25">
        <v>407</v>
      </c>
    </row>
    <row r="26" spans="1:17" x14ac:dyDescent="0.2">
      <c r="A26" s="14">
        <v>25</v>
      </c>
      <c r="B26" s="329">
        <v>42497</v>
      </c>
      <c r="C26" s="330">
        <v>4767</v>
      </c>
      <c r="D26" s="14"/>
      <c r="E26" s="348">
        <v>3589</v>
      </c>
      <c r="F26" s="329">
        <v>1178</v>
      </c>
      <c r="G26" s="330">
        <f t="shared" si="0"/>
        <v>4767</v>
      </c>
      <c r="H26" s="14">
        <f t="shared" si="1"/>
        <v>0</v>
      </c>
      <c r="I26" s="14">
        <v>25</v>
      </c>
      <c r="J26" s="351">
        <v>1178</v>
      </c>
      <c r="K26" s="351">
        <f t="shared" si="2"/>
        <v>202</v>
      </c>
      <c r="L26" s="351">
        <v>25</v>
      </c>
      <c r="M26" s="351">
        <v>976</v>
      </c>
      <c r="P26">
        <v>23</v>
      </c>
      <c r="Q26">
        <v>28104</v>
      </c>
    </row>
    <row r="27" spans="1:17" x14ac:dyDescent="0.2">
      <c r="A27" s="14">
        <v>26</v>
      </c>
      <c r="B27" s="329">
        <v>161841</v>
      </c>
      <c r="C27" s="330">
        <v>12996</v>
      </c>
      <c r="D27" s="14"/>
      <c r="E27" s="348">
        <v>9176</v>
      </c>
      <c r="F27" s="329">
        <v>3820</v>
      </c>
      <c r="G27" s="330">
        <f t="shared" si="0"/>
        <v>12996</v>
      </c>
      <c r="H27" s="14">
        <f t="shared" si="1"/>
        <v>0</v>
      </c>
      <c r="I27" s="14">
        <v>26</v>
      </c>
      <c r="J27" s="351">
        <v>3820</v>
      </c>
      <c r="K27" s="351">
        <f t="shared" si="2"/>
        <v>546</v>
      </c>
      <c r="L27" s="351">
        <v>26</v>
      </c>
      <c r="M27" s="351">
        <v>3274</v>
      </c>
      <c r="P27">
        <v>24</v>
      </c>
      <c r="Q27">
        <v>1304</v>
      </c>
    </row>
    <row r="28" spans="1:17" x14ac:dyDescent="0.2">
      <c r="A28" s="14">
        <v>27</v>
      </c>
      <c r="B28" s="329">
        <v>109670</v>
      </c>
      <c r="C28" s="330">
        <v>1156</v>
      </c>
      <c r="D28" s="14"/>
      <c r="E28" s="348">
        <v>872</v>
      </c>
      <c r="F28" s="329">
        <v>284</v>
      </c>
      <c r="G28" s="330">
        <f t="shared" si="0"/>
        <v>1156</v>
      </c>
      <c r="H28" s="14">
        <f t="shared" si="1"/>
        <v>0</v>
      </c>
      <c r="I28" s="14">
        <v>27</v>
      </c>
      <c r="J28" s="351">
        <v>284</v>
      </c>
      <c r="K28" s="351">
        <f t="shared" si="2"/>
        <v>45</v>
      </c>
      <c r="L28" s="351">
        <v>27</v>
      </c>
      <c r="M28" s="351">
        <v>239</v>
      </c>
      <c r="P28">
        <v>25</v>
      </c>
      <c r="Q28">
        <v>1178</v>
      </c>
    </row>
    <row r="29" spans="1:17" x14ac:dyDescent="0.2">
      <c r="A29" s="14">
        <v>28</v>
      </c>
      <c r="B29" s="329">
        <v>30765</v>
      </c>
      <c r="C29" s="330">
        <v>4499</v>
      </c>
      <c r="D29" s="14"/>
      <c r="E29" s="348">
        <v>3430</v>
      </c>
      <c r="F29" s="329">
        <v>1069</v>
      </c>
      <c r="G29" s="330">
        <f t="shared" si="0"/>
        <v>4499</v>
      </c>
      <c r="H29" s="14">
        <f t="shared" si="1"/>
        <v>0</v>
      </c>
      <c r="I29" s="14">
        <v>28</v>
      </c>
      <c r="J29" s="351">
        <v>1069</v>
      </c>
      <c r="K29" s="351">
        <f t="shared" si="2"/>
        <v>219</v>
      </c>
      <c r="L29" s="351">
        <v>28</v>
      </c>
      <c r="M29" s="351">
        <v>850</v>
      </c>
      <c r="P29">
        <v>26</v>
      </c>
      <c r="Q29">
        <v>3820</v>
      </c>
    </row>
    <row r="30" spans="1:17" x14ac:dyDescent="0.2">
      <c r="A30" s="14">
        <v>29</v>
      </c>
      <c r="B30" s="329">
        <v>1055433</v>
      </c>
      <c r="C30" s="330">
        <v>11040</v>
      </c>
      <c r="D30" s="14"/>
      <c r="E30" s="348">
        <v>6893</v>
      </c>
      <c r="F30" s="329">
        <v>4147</v>
      </c>
      <c r="G30" s="330">
        <f t="shared" si="0"/>
        <v>11040</v>
      </c>
      <c r="H30" s="14">
        <f t="shared" si="1"/>
        <v>0</v>
      </c>
      <c r="I30" s="14">
        <v>29</v>
      </c>
      <c r="J30" s="351">
        <v>4147</v>
      </c>
      <c r="K30" s="351">
        <f t="shared" si="2"/>
        <v>931</v>
      </c>
      <c r="L30" s="351">
        <v>29</v>
      </c>
      <c r="M30" s="351">
        <v>3216</v>
      </c>
      <c r="P30">
        <v>27</v>
      </c>
      <c r="Q30">
        <v>284</v>
      </c>
    </row>
    <row r="31" spans="1:17" x14ac:dyDescent="0.2">
      <c r="A31" s="14">
        <v>30</v>
      </c>
      <c r="B31" s="329">
        <v>74382</v>
      </c>
      <c r="C31" s="330">
        <v>4137</v>
      </c>
      <c r="D31" s="14"/>
      <c r="E31" s="348">
        <v>3095</v>
      </c>
      <c r="F31" s="329">
        <v>1042</v>
      </c>
      <c r="G31" s="330">
        <f t="shared" si="0"/>
        <v>4137</v>
      </c>
      <c r="H31" s="14">
        <f t="shared" si="1"/>
        <v>0</v>
      </c>
      <c r="I31" s="14">
        <v>30</v>
      </c>
      <c r="J31" s="351">
        <v>1042</v>
      </c>
      <c r="K31" s="351">
        <f t="shared" si="2"/>
        <v>191</v>
      </c>
      <c r="L31" s="351">
        <v>30</v>
      </c>
      <c r="M31" s="351">
        <v>851</v>
      </c>
      <c r="P31">
        <v>28</v>
      </c>
      <c r="Q31">
        <v>1069</v>
      </c>
    </row>
    <row r="32" spans="1:17" x14ac:dyDescent="0.2">
      <c r="A32" s="14">
        <v>31</v>
      </c>
      <c r="B32" s="329">
        <v>214530</v>
      </c>
      <c r="C32" s="330">
        <v>4393</v>
      </c>
      <c r="D32" s="14"/>
      <c r="E32" s="348">
        <v>3196</v>
      </c>
      <c r="F32" s="329">
        <v>1197</v>
      </c>
      <c r="G32" s="330">
        <f t="shared" si="0"/>
        <v>4393</v>
      </c>
      <c r="H32" s="14">
        <f t="shared" si="1"/>
        <v>0</v>
      </c>
      <c r="I32" s="14">
        <v>31</v>
      </c>
      <c r="J32" s="351">
        <v>1197</v>
      </c>
      <c r="K32" s="351">
        <f t="shared" si="2"/>
        <v>189</v>
      </c>
      <c r="L32" s="351">
        <v>31</v>
      </c>
      <c r="M32" s="351">
        <v>1008</v>
      </c>
      <c r="P32">
        <v>29</v>
      </c>
      <c r="Q32">
        <v>4147</v>
      </c>
    </row>
    <row r="33" spans="1:17" x14ac:dyDescent="0.2">
      <c r="A33" s="14">
        <v>32</v>
      </c>
      <c r="B33" s="329">
        <v>16534</v>
      </c>
      <c r="C33" s="330">
        <v>1453</v>
      </c>
      <c r="D33" s="14"/>
      <c r="E33" s="348">
        <v>1070</v>
      </c>
      <c r="F33" s="329">
        <v>383</v>
      </c>
      <c r="G33" s="330">
        <f t="shared" si="0"/>
        <v>1453</v>
      </c>
      <c r="H33" s="14">
        <f t="shared" si="1"/>
        <v>0</v>
      </c>
      <c r="I33" s="14">
        <v>32</v>
      </c>
      <c r="J33" s="351">
        <v>383</v>
      </c>
      <c r="K33" s="351">
        <f t="shared" si="2"/>
        <v>43</v>
      </c>
      <c r="L33" s="351">
        <v>32</v>
      </c>
      <c r="M33" s="351">
        <v>340</v>
      </c>
      <c r="P33">
        <v>30</v>
      </c>
      <c r="Q33">
        <v>1042</v>
      </c>
    </row>
    <row r="34" spans="1:17" x14ac:dyDescent="0.2">
      <c r="A34" s="14">
        <v>33</v>
      </c>
      <c r="B34" s="329">
        <v>4236</v>
      </c>
      <c r="C34" s="330">
        <v>294</v>
      </c>
      <c r="D34" s="14"/>
      <c r="E34" s="348">
        <v>210</v>
      </c>
      <c r="F34" s="329">
        <v>84</v>
      </c>
      <c r="G34" s="330">
        <f t="shared" si="0"/>
        <v>294</v>
      </c>
      <c r="H34" s="14">
        <f t="shared" si="1"/>
        <v>0</v>
      </c>
      <c r="I34" s="14">
        <v>33</v>
      </c>
      <c r="J34" s="351">
        <v>84</v>
      </c>
      <c r="K34" s="351">
        <f t="shared" si="2"/>
        <v>27</v>
      </c>
      <c r="L34" s="351">
        <v>33</v>
      </c>
      <c r="M34" s="351">
        <v>57</v>
      </c>
      <c r="P34">
        <v>31</v>
      </c>
      <c r="Q34">
        <v>1197</v>
      </c>
    </row>
    <row r="35" spans="1:17" x14ac:dyDescent="0.2">
      <c r="A35" s="14">
        <v>34</v>
      </c>
      <c r="B35" s="329">
        <v>936747</v>
      </c>
      <c r="C35" s="330">
        <v>183331</v>
      </c>
      <c r="D35" s="14"/>
      <c r="E35" s="348">
        <v>137964</v>
      </c>
      <c r="F35" s="329">
        <v>45367</v>
      </c>
      <c r="G35" s="330">
        <f t="shared" si="0"/>
        <v>183331</v>
      </c>
      <c r="H35" s="14">
        <f t="shared" si="1"/>
        <v>0</v>
      </c>
      <c r="I35" s="14">
        <v>34</v>
      </c>
      <c r="J35" s="351">
        <v>45367</v>
      </c>
      <c r="K35" s="351">
        <f t="shared" si="2"/>
        <v>11985</v>
      </c>
      <c r="L35" s="351">
        <v>34</v>
      </c>
      <c r="M35" s="351">
        <v>33382</v>
      </c>
      <c r="P35">
        <v>32</v>
      </c>
      <c r="Q35">
        <v>383</v>
      </c>
    </row>
    <row r="36" spans="1:17" x14ac:dyDescent="0.2">
      <c r="A36" s="14">
        <v>35</v>
      </c>
      <c r="B36" s="329">
        <v>42458</v>
      </c>
      <c r="C36" s="330">
        <v>3544</v>
      </c>
      <c r="D36" s="14"/>
      <c r="E36" s="348">
        <v>1761</v>
      </c>
      <c r="F36" s="329">
        <v>1783</v>
      </c>
      <c r="G36" s="330">
        <f t="shared" si="0"/>
        <v>3544</v>
      </c>
      <c r="H36" s="14">
        <f t="shared" si="1"/>
        <v>0</v>
      </c>
      <c r="I36" s="14">
        <v>35</v>
      </c>
      <c r="J36" s="351">
        <v>1783</v>
      </c>
      <c r="K36" s="351">
        <f t="shared" si="2"/>
        <v>516</v>
      </c>
      <c r="L36" s="351">
        <v>35</v>
      </c>
      <c r="M36" s="351">
        <v>1267</v>
      </c>
      <c r="P36">
        <v>33</v>
      </c>
      <c r="Q36">
        <v>84</v>
      </c>
    </row>
    <row r="37" spans="1:17" x14ac:dyDescent="0.2">
      <c r="A37" s="14">
        <v>36</v>
      </c>
      <c r="B37" s="329">
        <v>368647</v>
      </c>
      <c r="C37" s="330">
        <v>1315</v>
      </c>
      <c r="D37" s="14"/>
      <c r="E37" s="348">
        <v>893</v>
      </c>
      <c r="F37" s="329">
        <v>422</v>
      </c>
      <c r="G37" s="330">
        <f t="shared" si="0"/>
        <v>1315</v>
      </c>
      <c r="H37" s="14">
        <f t="shared" si="1"/>
        <v>0</v>
      </c>
      <c r="I37" s="14">
        <v>36</v>
      </c>
      <c r="J37" s="351">
        <v>422</v>
      </c>
      <c r="K37" s="351">
        <f t="shared" si="2"/>
        <v>55</v>
      </c>
      <c r="L37" s="351">
        <v>36</v>
      </c>
      <c r="M37" s="351">
        <v>367</v>
      </c>
      <c r="P37">
        <v>34</v>
      </c>
      <c r="Q37">
        <v>45367</v>
      </c>
    </row>
    <row r="38" spans="1:17" x14ac:dyDescent="0.2">
      <c r="A38" s="14">
        <v>37</v>
      </c>
      <c r="B38" s="329">
        <v>156778</v>
      </c>
      <c r="C38" s="330">
        <v>6716</v>
      </c>
      <c r="D38" s="14"/>
      <c r="E38" s="348">
        <v>4622</v>
      </c>
      <c r="F38" s="329">
        <v>2094</v>
      </c>
      <c r="G38" s="330">
        <f t="shared" si="0"/>
        <v>6716</v>
      </c>
      <c r="H38" s="14">
        <f t="shared" si="1"/>
        <v>0</v>
      </c>
      <c r="I38" s="14">
        <v>37</v>
      </c>
      <c r="J38" s="351">
        <v>2094</v>
      </c>
      <c r="K38" s="351">
        <f t="shared" si="2"/>
        <v>262</v>
      </c>
      <c r="L38" s="351">
        <v>37</v>
      </c>
      <c r="M38" s="351">
        <v>1832</v>
      </c>
      <c r="P38">
        <v>35</v>
      </c>
      <c r="Q38">
        <v>1783</v>
      </c>
    </row>
    <row r="39" spans="1:17" x14ac:dyDescent="0.2">
      <c r="A39" s="14">
        <v>38</v>
      </c>
      <c r="B39" s="329">
        <v>178102</v>
      </c>
      <c r="C39" s="330">
        <v>6674</v>
      </c>
      <c r="D39" s="14"/>
      <c r="E39" s="348">
        <v>5003</v>
      </c>
      <c r="F39" s="329">
        <v>1671</v>
      </c>
      <c r="G39" s="330">
        <f t="shared" si="0"/>
        <v>6674</v>
      </c>
      <c r="H39" s="14">
        <f t="shared" si="1"/>
        <v>0</v>
      </c>
      <c r="I39" s="14">
        <v>38</v>
      </c>
      <c r="J39" s="351">
        <v>1671</v>
      </c>
      <c r="K39" s="351">
        <f t="shared" si="2"/>
        <v>431</v>
      </c>
      <c r="L39" s="351">
        <v>38</v>
      </c>
      <c r="M39" s="351">
        <v>1240</v>
      </c>
      <c r="P39">
        <v>36</v>
      </c>
      <c r="Q39">
        <v>422</v>
      </c>
    </row>
    <row r="40" spans="1:17" x14ac:dyDescent="0.2">
      <c r="A40" s="14">
        <v>39</v>
      </c>
      <c r="B40" s="329">
        <v>216673</v>
      </c>
      <c r="C40" s="330">
        <v>33716</v>
      </c>
      <c r="D40" s="14"/>
      <c r="E40" s="348">
        <v>23735</v>
      </c>
      <c r="F40" s="329">
        <v>9981</v>
      </c>
      <c r="G40" s="330">
        <f t="shared" si="0"/>
        <v>33716</v>
      </c>
      <c r="H40" s="14">
        <f t="shared" si="1"/>
        <v>0</v>
      </c>
      <c r="I40" s="14">
        <v>39</v>
      </c>
      <c r="J40" s="351">
        <v>9981</v>
      </c>
      <c r="K40" s="351">
        <f t="shared" si="2"/>
        <v>2901</v>
      </c>
      <c r="L40" s="351">
        <v>39</v>
      </c>
      <c r="M40" s="351">
        <v>7080</v>
      </c>
      <c r="P40">
        <v>37</v>
      </c>
      <c r="Q40">
        <v>2094</v>
      </c>
    </row>
    <row r="41" spans="1:17" x14ac:dyDescent="0.2">
      <c r="A41" s="14">
        <v>40</v>
      </c>
      <c r="B41" s="329">
        <v>21109</v>
      </c>
      <c r="C41" s="330">
        <v>2315</v>
      </c>
      <c r="D41" s="14"/>
      <c r="E41" s="348">
        <v>1628</v>
      </c>
      <c r="F41" s="329">
        <v>687</v>
      </c>
      <c r="G41" s="330">
        <f t="shared" si="0"/>
        <v>2315</v>
      </c>
      <c r="H41" s="14">
        <f t="shared" si="1"/>
        <v>0</v>
      </c>
      <c r="I41" s="14">
        <v>40</v>
      </c>
      <c r="J41" s="351">
        <v>687</v>
      </c>
      <c r="K41" s="351">
        <f t="shared" si="2"/>
        <v>94</v>
      </c>
      <c r="L41" s="351">
        <v>40</v>
      </c>
      <c r="M41" s="351">
        <v>593</v>
      </c>
      <c r="P41">
        <v>38</v>
      </c>
      <c r="Q41">
        <v>1671</v>
      </c>
    </row>
    <row r="42" spans="1:17" x14ac:dyDescent="0.2">
      <c r="A42" s="14">
        <v>41</v>
      </c>
      <c r="B42" s="329">
        <v>384476</v>
      </c>
      <c r="C42" s="330">
        <v>12726</v>
      </c>
      <c r="D42" s="14"/>
      <c r="E42" s="348">
        <v>7743</v>
      </c>
      <c r="F42" s="329">
        <v>4983</v>
      </c>
      <c r="G42" s="330">
        <f t="shared" si="0"/>
        <v>12726</v>
      </c>
      <c r="H42" s="14">
        <f t="shared" si="1"/>
        <v>0</v>
      </c>
      <c r="I42" s="14">
        <v>41</v>
      </c>
      <c r="J42" s="351">
        <v>4983</v>
      </c>
      <c r="K42" s="351">
        <f t="shared" si="2"/>
        <v>1002</v>
      </c>
      <c r="L42" s="351">
        <v>41</v>
      </c>
      <c r="M42" s="351">
        <v>3981</v>
      </c>
      <c r="P42">
        <v>39</v>
      </c>
      <c r="Q42">
        <v>9981</v>
      </c>
    </row>
    <row r="43" spans="1:17" x14ac:dyDescent="0.2">
      <c r="A43" s="14">
        <v>42</v>
      </c>
      <c r="B43" s="329">
        <v>5195</v>
      </c>
      <c r="C43" s="330">
        <v>604</v>
      </c>
      <c r="D43" s="14"/>
      <c r="E43" s="348">
        <v>445</v>
      </c>
      <c r="F43" s="329">
        <v>159</v>
      </c>
      <c r="G43" s="330">
        <f t="shared" si="0"/>
        <v>604</v>
      </c>
      <c r="H43" s="14">
        <f t="shared" si="1"/>
        <v>0</v>
      </c>
      <c r="I43" s="14">
        <v>42</v>
      </c>
      <c r="J43" s="351">
        <v>159</v>
      </c>
      <c r="K43" s="351">
        <f t="shared" si="2"/>
        <v>16</v>
      </c>
      <c r="L43" s="351">
        <v>42</v>
      </c>
      <c r="M43" s="351">
        <v>143</v>
      </c>
      <c r="P43">
        <v>40</v>
      </c>
      <c r="Q43">
        <v>687</v>
      </c>
    </row>
    <row r="44" spans="1:17" x14ac:dyDescent="0.2">
      <c r="A44" s="14">
        <v>43</v>
      </c>
      <c r="B44" s="329">
        <v>8125</v>
      </c>
      <c r="C44" s="330">
        <v>1388</v>
      </c>
      <c r="D44" s="14"/>
      <c r="E44" s="348">
        <v>878</v>
      </c>
      <c r="F44" s="329">
        <v>510</v>
      </c>
      <c r="G44" s="330">
        <f t="shared" si="0"/>
        <v>1388</v>
      </c>
      <c r="H44" s="14">
        <f t="shared" si="1"/>
        <v>0</v>
      </c>
      <c r="I44" s="14">
        <v>43</v>
      </c>
      <c r="J44" s="351">
        <v>510</v>
      </c>
      <c r="K44" s="351">
        <f t="shared" si="2"/>
        <v>101</v>
      </c>
      <c r="L44" s="351">
        <v>43</v>
      </c>
      <c r="M44" s="351">
        <v>409</v>
      </c>
      <c r="P44">
        <v>41</v>
      </c>
      <c r="Q44">
        <v>4983</v>
      </c>
    </row>
    <row r="45" spans="1:17" x14ac:dyDescent="0.2">
      <c r="A45" s="14">
        <v>44</v>
      </c>
      <c r="B45" s="329">
        <v>19912</v>
      </c>
      <c r="C45" s="330">
        <v>9672</v>
      </c>
      <c r="D45" s="14"/>
      <c r="E45" s="348">
        <v>6699</v>
      </c>
      <c r="F45" s="329">
        <v>2973</v>
      </c>
      <c r="G45" s="330">
        <f t="shared" si="0"/>
        <v>9672</v>
      </c>
      <c r="H45" s="14">
        <f t="shared" si="1"/>
        <v>0</v>
      </c>
      <c r="I45" s="14">
        <v>44</v>
      </c>
      <c r="J45" s="351">
        <v>2973</v>
      </c>
      <c r="K45" s="351">
        <f t="shared" si="2"/>
        <v>452</v>
      </c>
      <c r="L45" s="351">
        <v>44</v>
      </c>
      <c r="M45" s="351">
        <v>2521</v>
      </c>
      <c r="P45">
        <v>42</v>
      </c>
      <c r="Q45">
        <v>159</v>
      </c>
    </row>
    <row r="46" spans="1:17" x14ac:dyDescent="0.2">
      <c r="A46" s="14">
        <v>45</v>
      </c>
      <c r="B46" s="329">
        <v>6353</v>
      </c>
      <c r="C46" s="330">
        <v>953</v>
      </c>
      <c r="D46" s="14"/>
      <c r="E46" s="348">
        <v>649</v>
      </c>
      <c r="F46" s="329">
        <v>304</v>
      </c>
      <c r="G46" s="330">
        <f t="shared" si="0"/>
        <v>953</v>
      </c>
      <c r="H46" s="14">
        <f t="shared" si="1"/>
        <v>0</v>
      </c>
      <c r="I46" s="14">
        <v>45</v>
      </c>
      <c r="J46" s="351">
        <v>304</v>
      </c>
      <c r="K46" s="351">
        <f t="shared" si="2"/>
        <v>47</v>
      </c>
      <c r="L46" s="351">
        <v>45</v>
      </c>
      <c r="M46" s="351">
        <v>257</v>
      </c>
      <c r="P46">
        <v>43</v>
      </c>
      <c r="Q46">
        <v>510</v>
      </c>
    </row>
    <row r="47" spans="1:17" x14ac:dyDescent="0.2">
      <c r="A47" s="14">
        <v>46</v>
      </c>
      <c r="B47" s="329">
        <v>3114055</v>
      </c>
      <c r="C47" s="330">
        <v>62442</v>
      </c>
      <c r="D47" s="14"/>
      <c r="E47" s="348">
        <v>52017</v>
      </c>
      <c r="F47" s="329">
        <v>10425</v>
      </c>
      <c r="G47" s="330">
        <f t="shared" si="0"/>
        <v>62442</v>
      </c>
      <c r="H47" s="14">
        <f t="shared" si="1"/>
        <v>0</v>
      </c>
      <c r="I47" s="14">
        <v>46</v>
      </c>
      <c r="J47" s="351">
        <v>10425</v>
      </c>
      <c r="K47" s="351">
        <f t="shared" si="2"/>
        <v>822</v>
      </c>
      <c r="L47" s="351">
        <v>46</v>
      </c>
      <c r="M47" s="351">
        <v>9603</v>
      </c>
      <c r="P47">
        <v>44</v>
      </c>
      <c r="Q47">
        <v>2973</v>
      </c>
    </row>
    <row r="48" spans="1:17" x14ac:dyDescent="0.2">
      <c r="A48" s="14">
        <v>47</v>
      </c>
      <c r="B48" s="329">
        <v>216569</v>
      </c>
      <c r="C48" s="330">
        <v>7435</v>
      </c>
      <c r="D48" s="14"/>
      <c r="E48" s="348">
        <v>4453</v>
      </c>
      <c r="F48" s="329">
        <v>2982</v>
      </c>
      <c r="G48" s="330">
        <f t="shared" si="0"/>
        <v>7435</v>
      </c>
      <c r="H48" s="14">
        <f t="shared" si="1"/>
        <v>0</v>
      </c>
      <c r="I48" s="14">
        <v>47</v>
      </c>
      <c r="J48" s="351">
        <v>2982</v>
      </c>
      <c r="K48" s="351">
        <f t="shared" si="2"/>
        <v>627</v>
      </c>
      <c r="L48" s="351">
        <v>47</v>
      </c>
      <c r="M48" s="351">
        <v>2355</v>
      </c>
      <c r="P48">
        <v>45</v>
      </c>
      <c r="Q48">
        <v>304</v>
      </c>
    </row>
    <row r="49" spans="1:17" x14ac:dyDescent="0.2">
      <c r="A49" s="14">
        <v>48</v>
      </c>
      <c r="B49" s="329">
        <v>10578</v>
      </c>
      <c r="C49" s="330">
        <v>758</v>
      </c>
      <c r="D49" s="14"/>
      <c r="E49" s="348">
        <v>545</v>
      </c>
      <c r="F49" s="329">
        <v>213</v>
      </c>
      <c r="G49" s="330">
        <f t="shared" si="0"/>
        <v>758</v>
      </c>
      <c r="H49" s="14">
        <f t="shared" si="1"/>
        <v>0</v>
      </c>
      <c r="I49" s="14">
        <v>48</v>
      </c>
      <c r="J49" s="351">
        <v>213</v>
      </c>
      <c r="K49" s="351">
        <f t="shared" si="2"/>
        <v>31</v>
      </c>
      <c r="L49" s="351">
        <v>48</v>
      </c>
      <c r="M49" s="351">
        <v>182</v>
      </c>
      <c r="P49">
        <v>46</v>
      </c>
      <c r="Q49">
        <v>10425</v>
      </c>
    </row>
    <row r="50" spans="1:17" x14ac:dyDescent="0.2">
      <c r="A50" s="14">
        <v>49</v>
      </c>
      <c r="B50" s="329">
        <v>85789</v>
      </c>
      <c r="C50" s="330">
        <v>1385</v>
      </c>
      <c r="D50" s="14"/>
      <c r="E50" s="348">
        <v>930</v>
      </c>
      <c r="F50" s="329">
        <v>455</v>
      </c>
      <c r="G50" s="330">
        <f t="shared" si="0"/>
        <v>1385</v>
      </c>
      <c r="H50" s="14">
        <f t="shared" si="1"/>
        <v>0</v>
      </c>
      <c r="I50" s="14">
        <v>49</v>
      </c>
      <c r="J50" s="351">
        <v>455</v>
      </c>
      <c r="K50" s="351">
        <f t="shared" si="2"/>
        <v>40</v>
      </c>
      <c r="L50" s="351">
        <v>49</v>
      </c>
      <c r="M50" s="351">
        <v>415</v>
      </c>
      <c r="P50">
        <v>47</v>
      </c>
      <c r="Q50">
        <v>2982</v>
      </c>
    </row>
    <row r="51" spans="1:17" x14ac:dyDescent="0.2">
      <c r="A51" s="14">
        <v>50</v>
      </c>
      <c r="B51" s="329">
        <v>123168</v>
      </c>
      <c r="C51" s="330">
        <v>615</v>
      </c>
      <c r="D51" s="14"/>
      <c r="E51" s="348">
        <v>414</v>
      </c>
      <c r="F51" s="329">
        <v>201</v>
      </c>
      <c r="G51" s="330">
        <f t="shared" si="0"/>
        <v>615</v>
      </c>
      <c r="H51" s="14">
        <f t="shared" si="1"/>
        <v>0</v>
      </c>
      <c r="I51" s="14">
        <v>50</v>
      </c>
      <c r="J51" s="351">
        <v>201</v>
      </c>
      <c r="K51" s="351">
        <f t="shared" si="2"/>
        <v>41</v>
      </c>
      <c r="L51" s="351">
        <v>50</v>
      </c>
      <c r="M51" s="351">
        <v>160</v>
      </c>
      <c r="P51">
        <v>48</v>
      </c>
      <c r="Q51">
        <v>213</v>
      </c>
    </row>
    <row r="52" spans="1:17" x14ac:dyDescent="0.2">
      <c r="A52" s="14">
        <v>51</v>
      </c>
      <c r="B52" s="329">
        <v>525</v>
      </c>
      <c r="C52" s="330">
        <v>102</v>
      </c>
      <c r="D52" s="14"/>
      <c r="E52" s="348">
        <v>78</v>
      </c>
      <c r="F52" s="329">
        <v>24</v>
      </c>
      <c r="G52" s="330">
        <f t="shared" si="0"/>
        <v>102</v>
      </c>
      <c r="H52" s="14">
        <f t="shared" si="1"/>
        <v>0</v>
      </c>
      <c r="I52" s="14">
        <v>51</v>
      </c>
      <c r="J52" s="351">
        <v>24</v>
      </c>
      <c r="K52" s="351">
        <f t="shared" si="2"/>
        <v>6</v>
      </c>
      <c r="L52" s="351">
        <v>51</v>
      </c>
      <c r="M52" s="351">
        <v>18</v>
      </c>
      <c r="P52">
        <v>49</v>
      </c>
      <c r="Q52">
        <v>455</v>
      </c>
    </row>
    <row r="53" spans="1:17" x14ac:dyDescent="0.2">
      <c r="A53" s="14">
        <v>52</v>
      </c>
      <c r="B53" s="329">
        <v>42979</v>
      </c>
      <c r="C53" s="330">
        <v>8140</v>
      </c>
      <c r="D53" s="14"/>
      <c r="E53" s="348">
        <v>5887</v>
      </c>
      <c r="F53" s="329">
        <v>2253</v>
      </c>
      <c r="G53" s="330">
        <f t="shared" si="0"/>
        <v>8140</v>
      </c>
      <c r="H53" s="14">
        <f t="shared" si="1"/>
        <v>0</v>
      </c>
      <c r="I53" s="14">
        <v>52</v>
      </c>
      <c r="J53" s="351">
        <v>2253</v>
      </c>
      <c r="K53" s="351">
        <f t="shared" si="2"/>
        <v>422</v>
      </c>
      <c r="L53" s="351">
        <v>52</v>
      </c>
      <c r="M53" s="351">
        <v>1831</v>
      </c>
      <c r="P53">
        <v>50</v>
      </c>
      <c r="Q53">
        <v>201</v>
      </c>
    </row>
    <row r="54" spans="1:17" x14ac:dyDescent="0.2">
      <c r="A54" s="14">
        <v>53</v>
      </c>
      <c r="B54" s="329">
        <v>14382</v>
      </c>
      <c r="C54" s="330">
        <v>729</v>
      </c>
      <c r="D54" s="14"/>
      <c r="E54" s="348">
        <v>529</v>
      </c>
      <c r="F54" s="329">
        <v>200</v>
      </c>
      <c r="G54" s="330">
        <f t="shared" si="0"/>
        <v>729</v>
      </c>
      <c r="H54" s="14">
        <f t="shared" si="1"/>
        <v>0</v>
      </c>
      <c r="I54" s="14">
        <v>53</v>
      </c>
      <c r="J54" s="351">
        <v>200</v>
      </c>
      <c r="K54" s="351">
        <f t="shared" si="2"/>
        <v>41</v>
      </c>
      <c r="L54" s="351">
        <v>53</v>
      </c>
      <c r="M54" s="351">
        <v>159</v>
      </c>
      <c r="P54">
        <v>51</v>
      </c>
      <c r="Q54">
        <v>24</v>
      </c>
    </row>
    <row r="55" spans="1:17" x14ac:dyDescent="0.2">
      <c r="A55" s="14">
        <v>54</v>
      </c>
      <c r="B55" s="329">
        <v>438560</v>
      </c>
      <c r="C55" s="330">
        <v>1172</v>
      </c>
      <c r="D55" s="14"/>
      <c r="E55" s="348">
        <v>849</v>
      </c>
      <c r="F55" s="329">
        <v>323</v>
      </c>
      <c r="G55" s="330">
        <f t="shared" si="0"/>
        <v>1172</v>
      </c>
      <c r="H55" s="14">
        <f t="shared" si="1"/>
        <v>0</v>
      </c>
      <c r="I55" s="14">
        <v>54</v>
      </c>
      <c r="J55" s="351">
        <v>323</v>
      </c>
      <c r="K55" s="351">
        <f t="shared" si="2"/>
        <v>36</v>
      </c>
      <c r="L55" s="351">
        <v>54</v>
      </c>
      <c r="M55" s="351">
        <v>287</v>
      </c>
      <c r="P55">
        <v>52</v>
      </c>
      <c r="Q55">
        <v>2253</v>
      </c>
    </row>
    <row r="56" spans="1:17" x14ac:dyDescent="0.2">
      <c r="A56" s="14">
        <v>55</v>
      </c>
      <c r="B56" s="329">
        <v>5920</v>
      </c>
      <c r="C56" s="330">
        <v>384</v>
      </c>
      <c r="D56" s="14"/>
      <c r="E56" s="348">
        <v>245</v>
      </c>
      <c r="F56" s="329">
        <v>139</v>
      </c>
      <c r="G56" s="330">
        <f t="shared" si="0"/>
        <v>384</v>
      </c>
      <c r="H56" s="14">
        <f t="shared" si="1"/>
        <v>0</v>
      </c>
      <c r="I56" s="14">
        <v>55</v>
      </c>
      <c r="J56" s="351">
        <v>139</v>
      </c>
      <c r="K56" s="351">
        <f t="shared" si="2"/>
        <v>34</v>
      </c>
      <c r="L56" s="351">
        <v>55</v>
      </c>
      <c r="M56" s="351">
        <v>105</v>
      </c>
      <c r="P56">
        <v>53</v>
      </c>
      <c r="Q56">
        <v>200</v>
      </c>
    </row>
    <row r="57" spans="1:17" x14ac:dyDescent="0.2">
      <c r="A57" s="14">
        <v>56</v>
      </c>
      <c r="B57" s="329">
        <v>164892</v>
      </c>
      <c r="C57" s="330">
        <v>9592</v>
      </c>
      <c r="D57" s="14"/>
      <c r="E57" s="348">
        <v>6732</v>
      </c>
      <c r="F57" s="329">
        <v>2860</v>
      </c>
      <c r="G57" s="330">
        <f t="shared" si="0"/>
        <v>9592</v>
      </c>
      <c r="H57" s="14">
        <f t="shared" si="1"/>
        <v>0</v>
      </c>
      <c r="I57" s="14">
        <v>56</v>
      </c>
      <c r="J57" s="351">
        <v>2860</v>
      </c>
      <c r="K57" s="351">
        <f t="shared" si="2"/>
        <v>381</v>
      </c>
      <c r="L57" s="351">
        <v>56</v>
      </c>
      <c r="M57" s="351">
        <v>2479</v>
      </c>
      <c r="P57">
        <v>54</v>
      </c>
      <c r="Q57">
        <v>323</v>
      </c>
    </row>
    <row r="58" spans="1:17" x14ac:dyDescent="0.2">
      <c r="A58" s="14">
        <v>57</v>
      </c>
      <c r="B58" s="329">
        <v>7780</v>
      </c>
      <c r="C58" s="330">
        <v>1051</v>
      </c>
      <c r="D58" s="14"/>
      <c r="E58" s="348">
        <v>843</v>
      </c>
      <c r="F58" s="329">
        <v>208</v>
      </c>
      <c r="G58" s="330">
        <f t="shared" si="0"/>
        <v>1051</v>
      </c>
      <c r="H58" s="14">
        <f t="shared" si="1"/>
        <v>0</v>
      </c>
      <c r="I58" s="14">
        <v>57</v>
      </c>
      <c r="J58" s="351">
        <v>208</v>
      </c>
      <c r="K58" s="351">
        <f t="shared" si="2"/>
        <v>33</v>
      </c>
      <c r="L58" s="351">
        <v>57</v>
      </c>
      <c r="M58" s="351">
        <v>175</v>
      </c>
      <c r="P58">
        <v>55</v>
      </c>
      <c r="Q58">
        <v>139</v>
      </c>
    </row>
    <row r="59" spans="1:17" x14ac:dyDescent="0.2">
      <c r="A59" s="14">
        <v>58</v>
      </c>
      <c r="B59" s="329">
        <v>2604</v>
      </c>
      <c r="C59" s="330">
        <v>722</v>
      </c>
      <c r="D59" s="14"/>
      <c r="E59" s="348">
        <v>454</v>
      </c>
      <c r="F59" s="329">
        <v>268</v>
      </c>
      <c r="G59" s="330">
        <f t="shared" si="0"/>
        <v>722</v>
      </c>
      <c r="H59" s="14">
        <f t="shared" si="1"/>
        <v>0</v>
      </c>
      <c r="I59" s="14">
        <v>58</v>
      </c>
      <c r="J59" s="351">
        <v>268</v>
      </c>
      <c r="K59" s="351">
        <f t="shared" si="2"/>
        <v>82</v>
      </c>
      <c r="L59" s="351">
        <v>58</v>
      </c>
      <c r="M59" s="351">
        <v>186</v>
      </c>
      <c r="P59">
        <v>56</v>
      </c>
      <c r="Q59">
        <v>2860</v>
      </c>
    </row>
    <row r="60" spans="1:17" x14ac:dyDescent="0.2">
      <c r="A60" s="14">
        <v>59</v>
      </c>
      <c r="B60" s="329">
        <v>6979</v>
      </c>
      <c r="C60" s="330">
        <v>1280</v>
      </c>
      <c r="D60" s="14"/>
      <c r="E60" s="348">
        <v>1052</v>
      </c>
      <c r="F60" s="329">
        <v>228</v>
      </c>
      <c r="G60" s="330">
        <f t="shared" si="0"/>
        <v>1280</v>
      </c>
      <c r="H60" s="14">
        <f t="shared" si="1"/>
        <v>0</v>
      </c>
      <c r="I60" s="14">
        <v>59</v>
      </c>
      <c r="J60" s="351">
        <v>228</v>
      </c>
      <c r="K60" s="351">
        <f t="shared" si="2"/>
        <v>58</v>
      </c>
      <c r="L60" s="351">
        <v>59</v>
      </c>
      <c r="M60" s="351">
        <v>170</v>
      </c>
      <c r="P60">
        <v>57</v>
      </c>
      <c r="Q60">
        <v>208</v>
      </c>
    </row>
    <row r="61" spans="1:17" x14ac:dyDescent="0.2">
      <c r="A61" s="14">
        <v>60</v>
      </c>
      <c r="B61" s="329">
        <v>27967</v>
      </c>
      <c r="C61" s="330">
        <v>2897</v>
      </c>
      <c r="D61" s="14"/>
      <c r="E61" s="348">
        <v>1456</v>
      </c>
      <c r="F61" s="329">
        <v>1441</v>
      </c>
      <c r="G61" s="330">
        <f t="shared" si="0"/>
        <v>2897</v>
      </c>
      <c r="H61" s="14">
        <f t="shared" si="1"/>
        <v>0</v>
      </c>
      <c r="I61" s="14">
        <v>60</v>
      </c>
      <c r="J61" s="351">
        <v>1441</v>
      </c>
      <c r="K61" s="351">
        <f t="shared" si="2"/>
        <v>499</v>
      </c>
      <c r="L61" s="351">
        <v>60</v>
      </c>
      <c r="M61" s="351">
        <v>942</v>
      </c>
      <c r="P61">
        <v>58</v>
      </c>
      <c r="Q61">
        <v>268</v>
      </c>
    </row>
    <row r="62" spans="1:17" x14ac:dyDescent="0.2">
      <c r="A62" s="14">
        <v>61</v>
      </c>
      <c r="B62" s="329">
        <v>114168</v>
      </c>
      <c r="C62" s="330">
        <v>19304</v>
      </c>
      <c r="D62" s="14"/>
      <c r="E62" s="348">
        <v>9968</v>
      </c>
      <c r="F62" s="329">
        <v>9336</v>
      </c>
      <c r="G62" s="330">
        <f t="shared" si="0"/>
        <v>19304</v>
      </c>
      <c r="H62" s="14">
        <f t="shared" si="1"/>
        <v>0</v>
      </c>
      <c r="I62" s="14">
        <v>61</v>
      </c>
      <c r="J62" s="351">
        <v>9336</v>
      </c>
      <c r="K62" s="351">
        <f t="shared" si="2"/>
        <v>2660</v>
      </c>
      <c r="L62" s="351">
        <v>61</v>
      </c>
      <c r="M62" s="351">
        <v>6676</v>
      </c>
      <c r="P62">
        <v>59</v>
      </c>
      <c r="Q62">
        <v>228</v>
      </c>
    </row>
    <row r="63" spans="1:17" x14ac:dyDescent="0.2">
      <c r="A63" s="14">
        <v>62</v>
      </c>
      <c r="B63" s="329">
        <v>17931</v>
      </c>
      <c r="C63" s="330">
        <v>2354</v>
      </c>
      <c r="D63" s="14"/>
      <c r="E63" s="348">
        <v>1567</v>
      </c>
      <c r="F63" s="329">
        <v>787</v>
      </c>
      <c r="G63" s="330">
        <f t="shared" si="0"/>
        <v>2354</v>
      </c>
      <c r="H63" s="14">
        <f t="shared" si="1"/>
        <v>0</v>
      </c>
      <c r="I63" s="14">
        <v>62</v>
      </c>
      <c r="J63" s="351">
        <v>787</v>
      </c>
      <c r="K63" s="351">
        <f t="shared" si="2"/>
        <v>200</v>
      </c>
      <c r="L63" s="351">
        <v>62</v>
      </c>
      <c r="M63" s="351">
        <v>587</v>
      </c>
      <c r="P63">
        <v>60</v>
      </c>
      <c r="Q63">
        <v>1441</v>
      </c>
    </row>
    <row r="64" spans="1:17" x14ac:dyDescent="0.2">
      <c r="A64" s="14">
        <v>63</v>
      </c>
      <c r="B64" s="329">
        <v>834</v>
      </c>
      <c r="C64" s="330">
        <v>325</v>
      </c>
      <c r="D64" s="14"/>
      <c r="E64" s="348">
        <v>192</v>
      </c>
      <c r="F64" s="329">
        <v>133</v>
      </c>
      <c r="G64" s="330">
        <f t="shared" si="0"/>
        <v>325</v>
      </c>
      <c r="H64" s="14">
        <f t="shared" si="1"/>
        <v>0</v>
      </c>
      <c r="I64" s="14">
        <v>63</v>
      </c>
      <c r="J64" s="351">
        <v>133</v>
      </c>
      <c r="K64" s="351">
        <f t="shared" si="2"/>
        <v>24</v>
      </c>
      <c r="L64" s="351">
        <v>63</v>
      </c>
      <c r="M64" s="351">
        <v>109</v>
      </c>
      <c r="P64">
        <v>61</v>
      </c>
      <c r="Q64">
        <v>9336</v>
      </c>
    </row>
    <row r="65" spans="1:17" x14ac:dyDescent="0.2">
      <c r="A65" s="14">
        <v>64</v>
      </c>
      <c r="B65" s="329">
        <v>107915</v>
      </c>
      <c r="C65" s="330">
        <v>792</v>
      </c>
      <c r="D65" s="14"/>
      <c r="E65" s="348">
        <v>310</v>
      </c>
      <c r="F65" s="329">
        <v>482</v>
      </c>
      <c r="G65" s="330">
        <f t="shared" si="0"/>
        <v>792</v>
      </c>
      <c r="H65" s="14">
        <f t="shared" si="1"/>
        <v>0</v>
      </c>
      <c r="I65" s="14">
        <v>64</v>
      </c>
      <c r="J65" s="351">
        <v>482</v>
      </c>
      <c r="K65" s="351">
        <f t="shared" si="2"/>
        <v>113</v>
      </c>
      <c r="L65" s="351">
        <v>64</v>
      </c>
      <c r="M65" s="351">
        <v>369</v>
      </c>
      <c r="P65">
        <v>62</v>
      </c>
      <c r="Q65">
        <v>787</v>
      </c>
    </row>
    <row r="66" spans="1:17" x14ac:dyDescent="0.2">
      <c r="A66" s="14">
        <v>65</v>
      </c>
      <c r="B66" s="329">
        <v>346169</v>
      </c>
      <c r="C66" s="330">
        <v>1770</v>
      </c>
      <c r="D66" s="14"/>
      <c r="E66" s="348">
        <v>874</v>
      </c>
      <c r="F66" s="329">
        <v>896</v>
      </c>
      <c r="G66" s="330">
        <f t="shared" si="0"/>
        <v>1770</v>
      </c>
      <c r="H66" s="14">
        <f t="shared" si="1"/>
        <v>0</v>
      </c>
      <c r="I66" s="14">
        <v>65</v>
      </c>
      <c r="J66" s="351">
        <v>896</v>
      </c>
      <c r="K66" s="351">
        <f t="shared" si="2"/>
        <v>154</v>
      </c>
      <c r="L66" s="351">
        <v>65</v>
      </c>
      <c r="M66" s="351">
        <v>742</v>
      </c>
      <c r="P66">
        <v>63</v>
      </c>
      <c r="Q66">
        <v>133</v>
      </c>
    </row>
    <row r="67" spans="1:17" x14ac:dyDescent="0.2">
      <c r="A67" s="14">
        <v>66</v>
      </c>
      <c r="B67" s="329">
        <v>562128</v>
      </c>
      <c r="C67" s="330">
        <v>34770</v>
      </c>
      <c r="D67" s="14"/>
      <c r="E67" s="348">
        <v>12409</v>
      </c>
      <c r="F67" s="329">
        <v>22361</v>
      </c>
      <c r="G67" s="330">
        <f t="shared" ref="G67:G81" si="3">F67+E67</f>
        <v>34770</v>
      </c>
      <c r="H67" s="14">
        <f t="shared" ref="H67:H81" si="4">I67-A67</f>
        <v>0</v>
      </c>
      <c r="I67" s="14">
        <v>66</v>
      </c>
      <c r="J67" s="351">
        <v>22361</v>
      </c>
      <c r="K67" s="351">
        <f t="shared" ref="K67:K81" si="5">J67-M67</f>
        <v>5716</v>
      </c>
      <c r="L67" s="351">
        <v>66</v>
      </c>
      <c r="M67" s="351">
        <v>16645</v>
      </c>
      <c r="P67">
        <v>64</v>
      </c>
      <c r="Q67">
        <v>482</v>
      </c>
    </row>
    <row r="68" spans="1:17" x14ac:dyDescent="0.2">
      <c r="A68" s="14">
        <v>67</v>
      </c>
      <c r="B68" s="329">
        <v>996</v>
      </c>
      <c r="C68" s="330">
        <v>874</v>
      </c>
      <c r="D68" s="14"/>
      <c r="E68" s="348">
        <v>527</v>
      </c>
      <c r="F68" s="329">
        <v>347</v>
      </c>
      <c r="G68" s="330">
        <f t="shared" si="3"/>
        <v>874</v>
      </c>
      <c r="H68" s="14">
        <f t="shared" si="4"/>
        <v>0</v>
      </c>
      <c r="I68" s="14">
        <v>67</v>
      </c>
      <c r="J68" s="351">
        <v>347</v>
      </c>
      <c r="K68" s="351">
        <f t="shared" si="5"/>
        <v>62</v>
      </c>
      <c r="L68" s="351">
        <v>67</v>
      </c>
      <c r="M68" s="351">
        <v>285</v>
      </c>
      <c r="P68">
        <v>65</v>
      </c>
      <c r="Q68">
        <v>896</v>
      </c>
    </row>
    <row r="69" spans="1:17" x14ac:dyDescent="0.2">
      <c r="A69" s="14">
        <v>68</v>
      </c>
      <c r="B69" s="329">
        <v>1463</v>
      </c>
      <c r="C69" s="330">
        <v>500</v>
      </c>
      <c r="D69" s="14"/>
      <c r="E69" s="348">
        <v>263</v>
      </c>
      <c r="F69" s="329">
        <v>237</v>
      </c>
      <c r="G69" s="330">
        <f t="shared" si="3"/>
        <v>500</v>
      </c>
      <c r="H69" s="14">
        <f t="shared" si="4"/>
        <v>0</v>
      </c>
      <c r="I69" s="14">
        <v>68</v>
      </c>
      <c r="J69" s="351">
        <v>237</v>
      </c>
      <c r="K69" s="351">
        <f t="shared" si="5"/>
        <v>44</v>
      </c>
      <c r="L69" s="351">
        <v>68</v>
      </c>
      <c r="M69" s="351">
        <v>193</v>
      </c>
      <c r="P69">
        <v>66</v>
      </c>
      <c r="Q69">
        <v>22361</v>
      </c>
    </row>
    <row r="70" spans="1:17" x14ac:dyDescent="0.2">
      <c r="A70" s="14">
        <v>69</v>
      </c>
      <c r="B70" s="329">
        <v>1715</v>
      </c>
      <c r="C70" s="329">
        <v>381</v>
      </c>
      <c r="D70" s="329"/>
      <c r="E70" s="348">
        <v>243</v>
      </c>
      <c r="F70" s="329">
        <v>138</v>
      </c>
      <c r="G70" s="329">
        <f t="shared" si="3"/>
        <v>381</v>
      </c>
      <c r="H70" s="14">
        <f t="shared" si="4"/>
        <v>0</v>
      </c>
      <c r="I70" s="329">
        <v>69</v>
      </c>
      <c r="J70" s="352">
        <v>138</v>
      </c>
      <c r="K70" s="351">
        <f t="shared" si="5"/>
        <v>31</v>
      </c>
      <c r="L70" s="352">
        <v>69</v>
      </c>
      <c r="M70" s="352">
        <v>107</v>
      </c>
      <c r="P70">
        <v>67</v>
      </c>
      <c r="Q70">
        <v>347</v>
      </c>
    </row>
    <row r="71" spans="1:17" x14ac:dyDescent="0.2">
      <c r="A71" s="14">
        <v>70</v>
      </c>
      <c r="B71" s="329">
        <v>4441</v>
      </c>
      <c r="C71" s="329">
        <v>750</v>
      </c>
      <c r="D71" s="329"/>
      <c r="E71" s="348"/>
      <c r="F71" s="329">
        <v>750</v>
      </c>
      <c r="G71" s="329">
        <f>F71+E71</f>
        <v>750</v>
      </c>
      <c r="H71" s="14">
        <f t="shared" si="4"/>
        <v>0</v>
      </c>
      <c r="I71" s="329">
        <v>70</v>
      </c>
      <c r="J71" s="352">
        <v>750</v>
      </c>
      <c r="K71" s="351">
        <f t="shared" si="5"/>
        <v>220</v>
      </c>
      <c r="L71" s="352"/>
      <c r="M71" s="352">
        <v>530</v>
      </c>
      <c r="P71">
        <v>68</v>
      </c>
      <c r="Q71">
        <v>237</v>
      </c>
    </row>
    <row r="72" spans="1:17" x14ac:dyDescent="0.2">
      <c r="A72" s="14">
        <v>71</v>
      </c>
      <c r="B72" s="329">
        <v>1294</v>
      </c>
      <c r="C72" s="329">
        <v>158</v>
      </c>
      <c r="D72" s="329"/>
      <c r="E72" s="348"/>
      <c r="F72" s="329">
        <v>158</v>
      </c>
      <c r="G72" s="329">
        <f t="shared" si="3"/>
        <v>158</v>
      </c>
      <c r="H72" s="14">
        <f t="shared" si="4"/>
        <v>0</v>
      </c>
      <c r="I72" s="329">
        <v>71</v>
      </c>
      <c r="J72" s="352">
        <v>158</v>
      </c>
      <c r="K72" s="351">
        <f t="shared" si="5"/>
        <v>37</v>
      </c>
      <c r="L72" s="352"/>
      <c r="M72" s="352">
        <v>121</v>
      </c>
      <c r="P72">
        <v>69</v>
      </c>
      <c r="Q72">
        <v>138</v>
      </c>
    </row>
    <row r="73" spans="1:17" x14ac:dyDescent="0.2">
      <c r="A73" s="14">
        <v>72</v>
      </c>
      <c r="B73" s="329">
        <v>1057</v>
      </c>
      <c r="C73" s="329">
        <v>245</v>
      </c>
      <c r="D73" s="329"/>
      <c r="E73" s="348"/>
      <c r="F73" s="329">
        <v>245</v>
      </c>
      <c r="G73" s="329">
        <f t="shared" si="3"/>
        <v>245</v>
      </c>
      <c r="H73" s="14">
        <f t="shared" si="4"/>
        <v>0</v>
      </c>
      <c r="I73" s="329">
        <v>72</v>
      </c>
      <c r="J73" s="352">
        <v>245</v>
      </c>
      <c r="K73" s="351">
        <f t="shared" si="5"/>
        <v>35</v>
      </c>
      <c r="L73" s="352"/>
      <c r="M73" s="352">
        <v>210</v>
      </c>
      <c r="P73">
        <v>70</v>
      </c>
      <c r="Q73">
        <v>750</v>
      </c>
    </row>
    <row r="74" spans="1:17" x14ac:dyDescent="0.2">
      <c r="A74" s="14">
        <v>73</v>
      </c>
      <c r="B74" s="329">
        <v>68</v>
      </c>
      <c r="C74" s="329">
        <v>10</v>
      </c>
      <c r="D74" s="329"/>
      <c r="E74" s="348"/>
      <c r="F74" s="329">
        <v>10</v>
      </c>
      <c r="G74" s="329">
        <f t="shared" si="3"/>
        <v>10</v>
      </c>
      <c r="H74" s="14">
        <f>I74-A74</f>
        <v>0</v>
      </c>
      <c r="I74" s="329">
        <v>73</v>
      </c>
      <c r="J74" s="352">
        <v>10</v>
      </c>
      <c r="K74" s="351">
        <f t="shared" si="5"/>
        <v>2</v>
      </c>
      <c r="L74" s="352"/>
      <c r="M74" s="352">
        <v>8</v>
      </c>
      <c r="P74">
        <v>71</v>
      </c>
      <c r="Q74">
        <v>158</v>
      </c>
    </row>
    <row r="75" spans="1:17" x14ac:dyDescent="0.2">
      <c r="A75" s="14">
        <v>74</v>
      </c>
      <c r="B75" s="329">
        <v>1419</v>
      </c>
      <c r="C75" s="329">
        <v>159</v>
      </c>
      <c r="D75" s="329"/>
      <c r="E75" s="348"/>
      <c r="F75" s="329">
        <v>159</v>
      </c>
      <c r="G75" s="329">
        <f t="shared" si="3"/>
        <v>159</v>
      </c>
      <c r="H75" s="14">
        <f t="shared" si="4"/>
        <v>0</v>
      </c>
      <c r="I75" s="329">
        <v>74</v>
      </c>
      <c r="J75" s="352">
        <v>159</v>
      </c>
      <c r="K75" s="351">
        <f t="shared" si="5"/>
        <v>45</v>
      </c>
      <c r="L75" s="352"/>
      <c r="M75" s="352">
        <v>114</v>
      </c>
      <c r="P75">
        <v>72</v>
      </c>
      <c r="Q75">
        <v>245</v>
      </c>
    </row>
    <row r="76" spans="1:17" x14ac:dyDescent="0.2">
      <c r="A76" s="14">
        <v>75</v>
      </c>
      <c r="B76" s="329">
        <v>8735</v>
      </c>
      <c r="C76" s="329">
        <v>7090</v>
      </c>
      <c r="D76" s="329"/>
      <c r="E76" s="348"/>
      <c r="F76" s="329">
        <v>7090</v>
      </c>
      <c r="G76" s="329">
        <f t="shared" si="3"/>
        <v>7090</v>
      </c>
      <c r="H76" s="14">
        <f t="shared" si="4"/>
        <v>0</v>
      </c>
      <c r="I76" s="329">
        <v>75</v>
      </c>
      <c r="J76" s="352">
        <v>7090</v>
      </c>
      <c r="K76" s="351">
        <f t="shared" si="5"/>
        <v>1768</v>
      </c>
      <c r="L76" s="352"/>
      <c r="M76" s="352">
        <v>5322</v>
      </c>
      <c r="P76">
        <v>73</v>
      </c>
      <c r="Q76">
        <v>10</v>
      </c>
    </row>
    <row r="77" spans="1:17" x14ac:dyDescent="0.2">
      <c r="A77" s="14">
        <v>76</v>
      </c>
      <c r="B77" s="329">
        <v>147073</v>
      </c>
      <c r="C77" s="329">
        <v>25142</v>
      </c>
      <c r="D77" s="329"/>
      <c r="E77" s="348"/>
      <c r="F77" s="329">
        <v>25142</v>
      </c>
      <c r="G77" s="329">
        <f t="shared" si="3"/>
        <v>25142</v>
      </c>
      <c r="H77" s="14">
        <f t="shared" si="4"/>
        <v>0</v>
      </c>
      <c r="I77" s="329">
        <v>76</v>
      </c>
      <c r="J77" s="352">
        <v>25142</v>
      </c>
      <c r="K77" s="351">
        <f t="shared" si="5"/>
        <v>8124</v>
      </c>
      <c r="L77" s="352"/>
      <c r="M77" s="352">
        <v>17018</v>
      </c>
      <c r="P77">
        <v>74</v>
      </c>
      <c r="Q77">
        <v>159</v>
      </c>
    </row>
    <row r="78" spans="1:17" x14ac:dyDescent="0.2">
      <c r="A78" s="14">
        <v>77</v>
      </c>
      <c r="B78" s="329">
        <v>37</v>
      </c>
      <c r="C78" s="329">
        <v>15</v>
      </c>
      <c r="D78" s="329"/>
      <c r="E78" s="348"/>
      <c r="F78" s="329">
        <v>15</v>
      </c>
      <c r="G78" s="329">
        <f t="shared" si="3"/>
        <v>15</v>
      </c>
      <c r="H78" s="14">
        <f t="shared" si="4"/>
        <v>0</v>
      </c>
      <c r="I78" s="329">
        <v>77</v>
      </c>
      <c r="J78" s="352">
        <v>15</v>
      </c>
      <c r="K78" s="351">
        <f t="shared" si="5"/>
        <v>3</v>
      </c>
      <c r="L78" s="352"/>
      <c r="M78" s="352">
        <v>12</v>
      </c>
      <c r="P78">
        <v>75</v>
      </c>
      <c r="Q78">
        <v>7090</v>
      </c>
    </row>
    <row r="79" spans="1:17" x14ac:dyDescent="0.2">
      <c r="A79" s="14">
        <v>78</v>
      </c>
      <c r="B79" s="329">
        <v>4528</v>
      </c>
      <c r="C79" s="329">
        <v>1382</v>
      </c>
      <c r="D79" s="329"/>
      <c r="E79" s="348"/>
      <c r="F79" s="329">
        <v>1382</v>
      </c>
      <c r="G79" s="329">
        <f t="shared" si="3"/>
        <v>1382</v>
      </c>
      <c r="H79" s="14">
        <f t="shared" si="4"/>
        <v>0</v>
      </c>
      <c r="I79" s="329">
        <v>78</v>
      </c>
      <c r="J79" s="352">
        <v>1382</v>
      </c>
      <c r="K79" s="351">
        <f t="shared" si="5"/>
        <v>269</v>
      </c>
      <c r="L79" s="352"/>
      <c r="M79" s="352">
        <v>1113</v>
      </c>
      <c r="P79">
        <v>76</v>
      </c>
      <c r="Q79">
        <v>25142</v>
      </c>
    </row>
    <row r="80" spans="1:17" x14ac:dyDescent="0.2">
      <c r="A80" s="14">
        <v>79</v>
      </c>
      <c r="B80" s="329">
        <v>1424</v>
      </c>
      <c r="C80" s="329">
        <v>108</v>
      </c>
      <c r="D80" s="329"/>
      <c r="E80" s="348"/>
      <c r="F80" s="329">
        <v>108</v>
      </c>
      <c r="G80" s="329">
        <f t="shared" si="3"/>
        <v>108</v>
      </c>
      <c r="H80" s="14">
        <f t="shared" si="4"/>
        <v>0</v>
      </c>
      <c r="I80" s="329">
        <v>79</v>
      </c>
      <c r="J80" s="352">
        <v>108</v>
      </c>
      <c r="K80" s="351">
        <f t="shared" si="5"/>
        <v>18</v>
      </c>
      <c r="L80" s="352"/>
      <c r="M80" s="352">
        <v>90</v>
      </c>
      <c r="P80">
        <v>77</v>
      </c>
      <c r="Q80">
        <v>15</v>
      </c>
    </row>
    <row r="81" spans="1:17" x14ac:dyDescent="0.2">
      <c r="A81" s="14">
        <v>80</v>
      </c>
      <c r="B81" s="329">
        <v>11065</v>
      </c>
      <c r="C81" s="329">
        <v>4038</v>
      </c>
      <c r="D81" s="329"/>
      <c r="E81" s="348"/>
      <c r="F81" s="329">
        <v>4038</v>
      </c>
      <c r="G81" s="329">
        <f t="shared" si="3"/>
        <v>4038</v>
      </c>
      <c r="H81" s="14">
        <f t="shared" si="4"/>
        <v>0</v>
      </c>
      <c r="I81" s="329">
        <v>80</v>
      </c>
      <c r="J81" s="352">
        <v>4038</v>
      </c>
      <c r="K81" s="351">
        <f t="shared" si="5"/>
        <v>1854</v>
      </c>
      <c r="L81" s="352"/>
      <c r="M81" s="352">
        <v>2184</v>
      </c>
      <c r="P81">
        <v>78</v>
      </c>
      <c r="Q81">
        <v>1382</v>
      </c>
    </row>
    <row r="82" spans="1:17" x14ac:dyDescent="0.2">
      <c r="P82">
        <v>79</v>
      </c>
      <c r="Q82">
        <v>108</v>
      </c>
    </row>
    <row r="83" spans="1:17" x14ac:dyDescent="0.2">
      <c r="F83" s="19"/>
      <c r="P83">
        <v>80</v>
      </c>
      <c r="Q83">
        <v>4038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P43"/>
  <sheetViews>
    <sheetView showGridLines="0" workbookViewId="0"/>
  </sheetViews>
  <sheetFormatPr baseColWidth="10" defaultColWidth="11.42578125" defaultRowHeight="12.75" x14ac:dyDescent="0.2"/>
  <cols>
    <col min="1" max="1" width="7.28515625" style="31" customWidth="1"/>
    <col min="2" max="4" width="9" style="31" customWidth="1"/>
    <col min="5" max="5" width="12.42578125" style="31" bestFit="1" customWidth="1"/>
    <col min="6" max="6" width="10.5703125" style="31" bestFit="1" customWidth="1"/>
    <col min="7" max="7" width="9" style="31" bestFit="1" customWidth="1"/>
    <col min="8" max="8" width="7.7109375" style="31" bestFit="1" customWidth="1"/>
    <col min="9" max="9" width="7.140625" style="31" bestFit="1" customWidth="1"/>
    <col min="10" max="10" width="10.5703125" style="31" bestFit="1" customWidth="1"/>
    <col min="11" max="13" width="10.5703125" style="31" customWidth="1"/>
    <col min="14" max="16384" width="11.42578125" style="31"/>
  </cols>
  <sheetData>
    <row r="1" spans="1:16" x14ac:dyDescent="0.2">
      <c r="A1" s="285"/>
      <c r="B1" s="285"/>
      <c r="C1" s="285"/>
      <c r="D1" s="285"/>
      <c r="E1" s="286"/>
      <c r="F1" s="285"/>
      <c r="G1" s="285"/>
    </row>
    <row r="2" spans="1:16" x14ac:dyDescent="0.2">
      <c r="A2" s="285"/>
      <c r="B2" s="287"/>
      <c r="C2" s="287"/>
      <c r="D2" s="287"/>
      <c r="E2" s="287"/>
      <c r="F2" s="287"/>
      <c r="G2" s="287"/>
    </row>
    <row r="3" spans="1:16" x14ac:dyDescent="0.2">
      <c r="A3" s="285"/>
      <c r="B3" s="287"/>
      <c r="C3" s="287"/>
      <c r="D3" s="287"/>
      <c r="E3" s="287"/>
      <c r="F3" s="287"/>
      <c r="G3" s="287"/>
    </row>
    <row r="13" spans="1:16" ht="13.5" thickBot="1" x14ac:dyDescent="0.25">
      <c r="O13" s="288"/>
      <c r="P13" s="288"/>
    </row>
    <row r="14" spans="1:16" ht="13.5" thickBot="1" x14ac:dyDescent="0.25">
      <c r="O14" s="356" t="s">
        <v>67</v>
      </c>
      <c r="P14" s="357"/>
    </row>
    <row r="15" spans="1:16" x14ac:dyDescent="0.2">
      <c r="O15" s="288"/>
      <c r="P15" s="288"/>
    </row>
    <row r="28" spans="15:16" x14ac:dyDescent="0.2">
      <c r="O28" s="121"/>
      <c r="P28" s="121"/>
    </row>
    <row r="29" spans="15:16" x14ac:dyDescent="0.2">
      <c r="O29" s="311"/>
      <c r="P29" s="311"/>
    </row>
    <row r="30" spans="15:16" x14ac:dyDescent="0.2">
      <c r="O30" s="421"/>
      <c r="P30" s="421"/>
    </row>
    <row r="31" spans="15:16" x14ac:dyDescent="0.2">
      <c r="O31" s="311"/>
      <c r="P31" s="311"/>
    </row>
    <row r="33" spans="5:15" x14ac:dyDescent="0.2">
      <c r="E33" s="280" t="s">
        <v>223</v>
      </c>
      <c r="F33" s="280" t="s">
        <v>54</v>
      </c>
      <c r="G33" s="280" t="s">
        <v>55</v>
      </c>
      <c r="H33" s="281" t="s">
        <v>54</v>
      </c>
      <c r="I33" s="281" t="s">
        <v>55</v>
      </c>
      <c r="J33" s="281" t="s">
        <v>99</v>
      </c>
      <c r="K33" s="315"/>
      <c r="L33" s="315"/>
      <c r="M33" s="315"/>
    </row>
    <row r="34" spans="5:15" x14ac:dyDescent="0.2">
      <c r="E34" s="282" t="s">
        <v>224</v>
      </c>
      <c r="F34" s="283">
        <f>'TODOS LOS AÑOS'!E85-0</f>
        <v>1938014</v>
      </c>
      <c r="G34" s="283">
        <f>'TODOS LOS AÑOS'!F85-0</f>
        <v>83835</v>
      </c>
      <c r="H34" s="284">
        <f t="shared" ref="H34:I41" si="0">+F34/($F34+$G34)</f>
        <v>0.95853547915793913</v>
      </c>
      <c r="I34" s="284">
        <f t="shared" si="0"/>
        <v>4.1464520842060905E-2</v>
      </c>
      <c r="J34" s="283">
        <f t="shared" ref="J34:J41" si="1">+G34+F34</f>
        <v>2021849</v>
      </c>
      <c r="K34" s="314"/>
      <c r="L34" s="314"/>
      <c r="M34" s="314"/>
    </row>
    <row r="35" spans="5:15" x14ac:dyDescent="0.2">
      <c r="E35" s="282" t="s">
        <v>225</v>
      </c>
      <c r="F35" s="283">
        <f>'TODOS LOS AÑOS'!I85-'TODOS LOS AÑOS'!E85</f>
        <v>1438425</v>
      </c>
      <c r="G35" s="283">
        <f>'TODOS LOS AÑOS'!J85-'TODOS LOS AÑOS'!F85</f>
        <v>97042</v>
      </c>
      <c r="H35" s="284">
        <f t="shared" si="0"/>
        <v>0.93679968374442435</v>
      </c>
      <c r="I35" s="284">
        <f t="shared" si="0"/>
        <v>6.3200316255575664E-2</v>
      </c>
      <c r="J35" s="283">
        <f t="shared" si="1"/>
        <v>1535467</v>
      </c>
      <c r="K35" s="314"/>
      <c r="L35" s="314"/>
      <c r="M35" s="314"/>
      <c r="N35" s="306"/>
      <c r="O35" s="306"/>
    </row>
    <row r="36" spans="5:15" x14ac:dyDescent="0.2">
      <c r="E36" s="282" t="s">
        <v>226</v>
      </c>
      <c r="F36" s="283">
        <f>'TODOS LOS AÑOS'!M85-'TODOS LOS AÑOS'!I85</f>
        <v>2043165</v>
      </c>
      <c r="G36" s="283">
        <f>'TODOS LOS AÑOS'!N85-'TODOS LOS AÑOS'!J85</f>
        <v>97634</v>
      </c>
      <c r="H36" s="284">
        <f t="shared" si="0"/>
        <v>0.95439366330047803</v>
      </c>
      <c r="I36" s="284">
        <f t="shared" si="0"/>
        <v>4.5606336699522E-2</v>
      </c>
      <c r="J36" s="283">
        <f t="shared" si="1"/>
        <v>2140799</v>
      </c>
      <c r="K36" s="314"/>
      <c r="L36" s="314"/>
      <c r="M36" s="314"/>
      <c r="N36" s="306"/>
      <c r="O36" s="306"/>
    </row>
    <row r="37" spans="5:15" x14ac:dyDescent="0.2">
      <c r="E37" s="282" t="s">
        <v>227</v>
      </c>
      <c r="F37" s="283">
        <f>'TODOS LOS AÑOS'!S85-'TODOS LOS AÑOS'!M85</f>
        <v>2171438</v>
      </c>
      <c r="G37" s="283">
        <f>'TODOS LOS AÑOS'!T85-'TODOS LOS AÑOS'!N85</f>
        <v>131760</v>
      </c>
      <c r="H37" s="284">
        <f t="shared" si="0"/>
        <v>0.94279258665559795</v>
      </c>
      <c r="I37" s="284">
        <f t="shared" si="0"/>
        <v>5.7207413344401999E-2</v>
      </c>
      <c r="J37" s="283">
        <f t="shared" si="1"/>
        <v>2303198</v>
      </c>
      <c r="K37" s="314"/>
      <c r="L37" s="314"/>
      <c r="M37" s="314"/>
      <c r="N37" s="306"/>
      <c r="O37" s="306"/>
    </row>
    <row r="38" spans="5:15" x14ac:dyDescent="0.2">
      <c r="E38" s="282" t="s">
        <v>228</v>
      </c>
      <c r="F38" s="283">
        <f>'TODOS LOS AÑOS'!AA85-'TODOS LOS AÑOS'!S85</f>
        <v>1938997</v>
      </c>
      <c r="G38" s="283">
        <f>'TODOS LOS AÑOS'!AB85-'TODOS LOS AÑOS'!T85</f>
        <v>112750</v>
      </c>
      <c r="H38" s="284">
        <f t="shared" si="0"/>
        <v>0.94504683082270868</v>
      </c>
      <c r="I38" s="284">
        <f t="shared" si="0"/>
        <v>5.4953169177291351E-2</v>
      </c>
      <c r="J38" s="283">
        <f t="shared" si="1"/>
        <v>2051747</v>
      </c>
      <c r="K38" s="314"/>
      <c r="L38" s="314"/>
      <c r="M38" s="314"/>
      <c r="N38" s="306"/>
      <c r="O38" s="306"/>
    </row>
    <row r="39" spans="5:15" x14ac:dyDescent="0.2">
      <c r="E39" s="282" t="s">
        <v>229</v>
      </c>
      <c r="F39" s="283">
        <f>'TODOS LOS AÑOS'!AI85-'TODOS LOS AÑOS'!AA85</f>
        <v>2520680</v>
      </c>
      <c r="G39" s="283">
        <f>'TODOS LOS AÑOS'!AJ85-'TODOS LOS AÑOS'!AB85</f>
        <v>132837</v>
      </c>
      <c r="H39" s="284">
        <f t="shared" si="0"/>
        <v>0.94993926927922456</v>
      </c>
      <c r="I39" s="284">
        <f t="shared" si="0"/>
        <v>5.0060730720775486E-2</v>
      </c>
      <c r="J39" s="283">
        <f t="shared" si="1"/>
        <v>2653517</v>
      </c>
      <c r="K39" s="314"/>
      <c r="L39" s="314"/>
      <c r="M39" s="314"/>
      <c r="N39" s="306"/>
      <c r="O39" s="306"/>
    </row>
    <row r="40" spans="5:15" x14ac:dyDescent="0.2">
      <c r="E40" s="282" t="s">
        <v>305</v>
      </c>
      <c r="F40" s="283">
        <f>'TODOS LOS AÑOS'!AQ85-'TODOS LOS AÑOS'!AI85</f>
        <v>2744849</v>
      </c>
      <c r="G40" s="283">
        <f>'TODOS LOS AÑOS'!AR85-'TODOS LOS AÑOS'!AJ85</f>
        <v>126566</v>
      </c>
      <c r="H40" s="284">
        <f t="shared" si="0"/>
        <v>0.95592208022873737</v>
      </c>
      <c r="I40" s="284">
        <f t="shared" si="0"/>
        <v>4.4077919771262603E-2</v>
      </c>
      <c r="J40" s="283">
        <f t="shared" si="1"/>
        <v>2871415</v>
      </c>
      <c r="K40" s="314"/>
      <c r="L40" s="314"/>
      <c r="M40" s="314"/>
      <c r="N40" s="306"/>
      <c r="O40" s="306"/>
    </row>
    <row r="41" spans="5:15" x14ac:dyDescent="0.2">
      <c r="E41" s="282" t="s">
        <v>346</v>
      </c>
      <c r="F41" s="283">
        <f>'TODOS LOS AÑOS'!AY85-'TODOS LOS AÑOS'!AQ85</f>
        <v>2809736</v>
      </c>
      <c r="G41" s="283">
        <f>'TODOS LOS AÑOS'!AZ85-'TODOS LOS AÑOS'!AR85</f>
        <v>118375</v>
      </c>
      <c r="H41" s="284">
        <f t="shared" si="0"/>
        <v>0.95957291236568554</v>
      </c>
      <c r="I41" s="284">
        <f t="shared" si="0"/>
        <v>4.0427087634314407E-2</v>
      </c>
      <c r="J41" s="283">
        <f t="shared" si="1"/>
        <v>2928111</v>
      </c>
      <c r="K41" s="314"/>
      <c r="L41" s="314"/>
      <c r="M41" s="314"/>
      <c r="N41" s="306"/>
      <c r="O41" s="306"/>
    </row>
    <row r="42" spans="5:15" x14ac:dyDescent="0.2">
      <c r="E42" s="282" t="s">
        <v>389</v>
      </c>
      <c r="F42" s="283">
        <f>'TODOS LOS AÑOS'!BG85-'TODOS LOS AÑOS'!AY85</f>
        <v>3093947</v>
      </c>
      <c r="G42" s="283">
        <f>'TODOS LOS AÑOS'!BH85-'TODOS LOS AÑOS'!AZ85</f>
        <v>202145</v>
      </c>
      <c r="H42" s="284">
        <f t="shared" ref="H42" si="2">+F42/($F42+$G42)</f>
        <v>0.93867131135902759</v>
      </c>
      <c r="I42" s="284">
        <f t="shared" ref="I42" si="3">+G42/($F42+$G42)</f>
        <v>6.1328688640972399E-2</v>
      </c>
      <c r="J42" s="283">
        <f t="shared" ref="J42" si="4">+G42+F42</f>
        <v>3296092</v>
      </c>
      <c r="K42" s="314"/>
      <c r="L42" s="314"/>
      <c r="M42" s="314"/>
      <c r="N42" s="306"/>
      <c r="O42" s="306"/>
    </row>
    <row r="43" spans="5:15" x14ac:dyDescent="0.2">
      <c r="E43" s="339" t="s">
        <v>355</v>
      </c>
    </row>
  </sheetData>
  <mergeCells count="2">
    <mergeCell ref="O14:P14"/>
    <mergeCell ref="O30:P30"/>
  </mergeCells>
  <hyperlinks>
    <hyperlink ref="O14" location="Indice!A1" display="Volver al Indice"/>
    <hyperlink ref="O14:P14" location="Indice!B34" display="Volver al Indice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N43"/>
  <sheetViews>
    <sheetView showGridLines="0" workbookViewId="0"/>
  </sheetViews>
  <sheetFormatPr baseColWidth="10" defaultColWidth="11.42578125" defaultRowHeight="12.75" x14ac:dyDescent="0.2"/>
  <cols>
    <col min="1" max="1" width="7.28515625" style="31" customWidth="1"/>
    <col min="2" max="5" width="9" style="31" customWidth="1"/>
    <col min="6" max="6" width="10.5703125" style="31" bestFit="1" customWidth="1"/>
    <col min="7" max="7" width="9.85546875" style="31" customWidth="1"/>
    <col min="8" max="16384" width="11.42578125" style="31"/>
  </cols>
  <sheetData>
    <row r="1" spans="1:13" x14ac:dyDescent="0.2">
      <c r="A1" s="285"/>
      <c r="B1" s="285"/>
      <c r="C1" s="285"/>
      <c r="D1" s="285"/>
      <c r="E1" s="286"/>
      <c r="F1" s="285"/>
      <c r="G1" s="285"/>
    </row>
    <row r="2" spans="1:13" x14ac:dyDescent="0.2">
      <c r="A2" s="285"/>
      <c r="B2" s="287"/>
      <c r="C2" s="287"/>
      <c r="D2" s="287"/>
      <c r="E2" s="287"/>
      <c r="F2" s="287"/>
      <c r="G2" s="287"/>
    </row>
    <row r="3" spans="1:13" x14ac:dyDescent="0.2">
      <c r="A3" s="285"/>
      <c r="B3" s="287"/>
      <c r="C3" s="287"/>
      <c r="D3" s="287"/>
      <c r="E3" s="287"/>
      <c r="F3" s="287"/>
      <c r="G3" s="287"/>
    </row>
    <row r="10" spans="1:13" ht="13.5" thickBot="1" x14ac:dyDescent="0.25">
      <c r="L10" s="288"/>
      <c r="M10" s="288"/>
    </row>
    <row r="11" spans="1:13" ht="13.5" thickBot="1" x14ac:dyDescent="0.25">
      <c r="L11" s="356" t="s">
        <v>67</v>
      </c>
      <c r="M11" s="357"/>
    </row>
    <row r="12" spans="1:13" x14ac:dyDescent="0.2">
      <c r="L12" s="288"/>
      <c r="M12" s="288"/>
    </row>
    <row r="28" spans="5:14" x14ac:dyDescent="0.2">
      <c r="K28" s="121"/>
      <c r="L28" s="121"/>
      <c r="M28" s="121"/>
      <c r="N28" s="121"/>
    </row>
    <row r="29" spans="5:14" x14ac:dyDescent="0.2">
      <c r="K29" s="121"/>
      <c r="L29" s="311"/>
      <c r="M29" s="311"/>
      <c r="N29" s="121"/>
    </row>
    <row r="30" spans="5:14" x14ac:dyDescent="0.2">
      <c r="K30" s="121"/>
      <c r="L30" s="121"/>
      <c r="M30" s="121"/>
      <c r="N30" s="121"/>
    </row>
    <row r="31" spans="5:14" x14ac:dyDescent="0.2">
      <c r="E31" s="280" t="s">
        <v>223</v>
      </c>
      <c r="F31" s="280" t="s">
        <v>54</v>
      </c>
      <c r="G31" s="280" t="s">
        <v>55</v>
      </c>
    </row>
    <row r="32" spans="5:14" x14ac:dyDescent="0.2">
      <c r="E32" s="289">
        <v>2005</v>
      </c>
      <c r="F32" s="283">
        <f>'Año 2005'!E30</f>
        <v>1322618</v>
      </c>
      <c r="G32" s="283">
        <f>'Año 2005'!F30</f>
        <v>47555</v>
      </c>
    </row>
    <row r="33" spans="5:7" x14ac:dyDescent="0.2">
      <c r="E33" s="289">
        <v>2006</v>
      </c>
      <c r="F33" s="283">
        <f>'Año 2006'!G48</f>
        <v>1338363</v>
      </c>
      <c r="G33" s="283">
        <f>'Año 2006'!H48</f>
        <v>89786</v>
      </c>
    </row>
    <row r="34" spans="5:7" x14ac:dyDescent="0.2">
      <c r="E34" s="289">
        <v>2007</v>
      </c>
      <c r="F34" s="283">
        <f>'Año 2007'!G65</f>
        <v>1691878</v>
      </c>
      <c r="G34" s="283">
        <f>'Año 2007'!H65</f>
        <v>95706</v>
      </c>
    </row>
    <row r="35" spans="5:7" x14ac:dyDescent="0.2">
      <c r="E35" s="289">
        <v>2008</v>
      </c>
      <c r="F35" s="283">
        <f>'Año 2008'!G65</f>
        <v>2212182</v>
      </c>
      <c r="G35" s="283">
        <f>'Año 2008'!H65</f>
        <v>123950</v>
      </c>
    </row>
    <row r="36" spans="5:7" x14ac:dyDescent="0.2">
      <c r="E36" s="289">
        <v>2009</v>
      </c>
      <c r="F36" s="283">
        <f>'Año 2009'!K66</f>
        <v>2175314</v>
      </c>
      <c r="G36" s="283">
        <f>'Año 2009'!L66</f>
        <v>110509</v>
      </c>
    </row>
    <row r="37" spans="5:7" x14ac:dyDescent="0.2">
      <c r="E37" s="289">
        <v>2010</v>
      </c>
      <c r="F37" s="283">
        <f>'Año 2010'!K75</f>
        <v>1983968</v>
      </c>
      <c r="G37" s="283">
        <f>'Año 2010'!L75</f>
        <v>124810</v>
      </c>
    </row>
    <row r="38" spans="5:7" x14ac:dyDescent="0.2">
      <c r="E38" s="289">
        <v>2011</v>
      </c>
      <c r="F38" s="283">
        <f>'Año 2011'!K75</f>
        <v>2682914</v>
      </c>
      <c r="G38" s="283">
        <f>'Año 2011'!L75</f>
        <v>126952</v>
      </c>
    </row>
    <row r="39" spans="5:7" x14ac:dyDescent="0.2">
      <c r="E39" s="289">
        <v>2012</v>
      </c>
      <c r="F39" s="283">
        <f>'Año 2012'!K75</f>
        <v>2777960</v>
      </c>
      <c r="G39" s="283">
        <f>'Año 2012'!L75</f>
        <v>121787</v>
      </c>
    </row>
    <row r="40" spans="5:7" x14ac:dyDescent="0.2">
      <c r="E40" s="289">
        <v>2013</v>
      </c>
      <c r="F40" s="283">
        <f>'Año 2013'!K86</f>
        <v>2959419</v>
      </c>
      <c r="G40" s="283">
        <f>'Año 2013'!L86</f>
        <v>150208</v>
      </c>
    </row>
    <row r="41" spans="5:7" x14ac:dyDescent="0.2">
      <c r="E41" s="289">
        <v>2014</v>
      </c>
      <c r="F41" s="283"/>
      <c r="G41" s="283"/>
    </row>
    <row r="42" spans="5:7" x14ac:dyDescent="0.2">
      <c r="E42" s="289"/>
      <c r="F42" s="283"/>
      <c r="G42" s="283"/>
    </row>
    <row r="43" spans="5:7" x14ac:dyDescent="0.2">
      <c r="E43" s="339" t="s">
        <v>355</v>
      </c>
    </row>
  </sheetData>
  <sortState ref="A12:C39">
    <sortCondition ref="A12:A39"/>
  </sortState>
  <mergeCells count="1">
    <mergeCell ref="L11:M11"/>
  </mergeCells>
  <hyperlinks>
    <hyperlink ref="L11" location="Indice!A1" display="Volver al Indice"/>
    <hyperlink ref="L11:M11" location="Indice!B36" display="Volver al Indice"/>
  </hyperlink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D5:N44"/>
  <sheetViews>
    <sheetView showGridLines="0" topLeftCell="A19" zoomScale="75" zoomScaleNormal="75" workbookViewId="0"/>
  </sheetViews>
  <sheetFormatPr baseColWidth="10" defaultColWidth="11.42578125" defaultRowHeight="12.75" x14ac:dyDescent="0.2"/>
  <cols>
    <col min="1" max="4" width="11.42578125" style="31"/>
    <col min="5" max="5" width="13.85546875" style="31" bestFit="1" customWidth="1"/>
    <col min="6" max="6" width="11.5703125" style="31" bestFit="1" customWidth="1"/>
    <col min="7" max="7" width="14.85546875" style="31" customWidth="1"/>
    <col min="8" max="16384" width="11.42578125" style="31"/>
  </cols>
  <sheetData>
    <row r="5" spans="13:14" ht="13.5" thickBot="1" x14ac:dyDescent="0.25"/>
    <row r="6" spans="13:14" ht="13.5" thickBot="1" x14ac:dyDescent="0.25">
      <c r="M6" s="356" t="s">
        <v>67</v>
      </c>
      <c r="N6" s="357"/>
    </row>
    <row r="33" spans="4:14" ht="13.5" thickBot="1" x14ac:dyDescent="0.25"/>
    <row r="34" spans="4:14" ht="13.5" thickBot="1" x14ac:dyDescent="0.25">
      <c r="M34" s="356" t="s">
        <v>67</v>
      </c>
      <c r="N34" s="357"/>
    </row>
    <row r="36" spans="4:14" x14ac:dyDescent="0.2">
      <c r="D36" s="290"/>
      <c r="E36" s="291" t="s">
        <v>195</v>
      </c>
      <c r="F36" s="291" t="s">
        <v>194</v>
      </c>
      <c r="G36" s="291" t="s">
        <v>219</v>
      </c>
      <c r="H36" s="291" t="s">
        <v>195</v>
      </c>
      <c r="I36" s="291" t="s">
        <v>194</v>
      </c>
    </row>
    <row r="37" spans="4:14" x14ac:dyDescent="0.2">
      <c r="D37" s="292" t="s">
        <v>232</v>
      </c>
      <c r="E37" s="32">
        <f>'TODOS LOS AÑOS'!O85</f>
        <v>6565041</v>
      </c>
      <c r="F37" s="32">
        <f>'TODOS LOS AÑOS'!P85</f>
        <v>356997</v>
      </c>
      <c r="G37" s="33">
        <f t="shared" ref="G37:G42" si="0">SUM(E37:F37)</f>
        <v>6922038</v>
      </c>
      <c r="H37" s="43">
        <f t="shared" ref="H37:H42" si="1">E37/G37</f>
        <v>0.94842602713247171</v>
      </c>
      <c r="I37" s="43">
        <f t="shared" ref="I37:I42" si="2">F37/G37</f>
        <v>5.1573972867528323E-2</v>
      </c>
    </row>
    <row r="38" spans="4:14" x14ac:dyDescent="0.2">
      <c r="D38" s="292" t="s">
        <v>233</v>
      </c>
      <c r="E38" s="32">
        <f>'TODOS LOS AÑOS'!W85</f>
        <v>8740355</v>
      </c>
      <c r="F38" s="32">
        <f>'TODOS LOS AÑOS'!X85</f>
        <v>467506</v>
      </c>
      <c r="G38" s="33">
        <f t="shared" si="0"/>
        <v>9207861</v>
      </c>
      <c r="H38" s="43">
        <f t="shared" si="1"/>
        <v>0.94922751331715371</v>
      </c>
      <c r="I38" s="43">
        <f t="shared" si="2"/>
        <v>5.077248668284632E-2</v>
      </c>
    </row>
    <row r="39" spans="4:14" x14ac:dyDescent="0.2">
      <c r="D39" s="292" t="s">
        <v>234</v>
      </c>
      <c r="E39" s="32">
        <f>'TODOS LOS AÑOS'!AE85</f>
        <v>10714829</v>
      </c>
      <c r="F39" s="32">
        <f>'TODOS LOS AÑOS'!AF85</f>
        <v>592316</v>
      </c>
      <c r="G39" s="33">
        <f t="shared" si="0"/>
        <v>11307145</v>
      </c>
      <c r="H39" s="43">
        <f t="shared" si="1"/>
        <v>0.94761577745752801</v>
      </c>
      <c r="I39" s="43">
        <f t="shared" si="2"/>
        <v>5.2384222542472041E-2</v>
      </c>
    </row>
    <row r="40" spans="4:14" x14ac:dyDescent="0.2">
      <c r="D40" s="292" t="s">
        <v>300</v>
      </c>
      <c r="E40" s="32">
        <f>+'TODOS LOS AÑOS'!AM85</f>
        <v>13397743</v>
      </c>
      <c r="F40" s="32">
        <f>+'TODOS LOS AÑOS'!AN85</f>
        <v>719268</v>
      </c>
      <c r="G40" s="33">
        <f t="shared" si="0"/>
        <v>14117011</v>
      </c>
      <c r="H40" s="43">
        <f t="shared" si="1"/>
        <v>0.94904955447013539</v>
      </c>
      <c r="I40" s="43">
        <f t="shared" si="2"/>
        <v>5.0950445529864642E-2</v>
      </c>
    </row>
    <row r="41" spans="4:14" x14ac:dyDescent="0.2">
      <c r="D41" s="292" t="s">
        <v>335</v>
      </c>
      <c r="E41" s="32">
        <f>'TODOS LOS AÑOS'!AU85</f>
        <v>16175703</v>
      </c>
      <c r="F41" s="32">
        <f>'TODOS LOS AÑOS'!AV85</f>
        <v>841055</v>
      </c>
      <c r="G41" s="33">
        <f t="shared" si="0"/>
        <v>17016758</v>
      </c>
      <c r="H41" s="43">
        <f t="shared" si="1"/>
        <v>0.95057489799173267</v>
      </c>
      <c r="I41" s="43">
        <f t="shared" si="2"/>
        <v>4.9425102008267378E-2</v>
      </c>
    </row>
    <row r="42" spans="4:14" x14ac:dyDescent="0.2">
      <c r="D42" s="290" t="s">
        <v>99</v>
      </c>
      <c r="E42" s="33">
        <f>SUM(E38:E39)</f>
        <v>19455184</v>
      </c>
      <c r="F42" s="33">
        <f>SUM(F38:F39)</f>
        <v>1059822</v>
      </c>
      <c r="G42" s="33">
        <f t="shared" si="0"/>
        <v>20515006</v>
      </c>
      <c r="H42" s="43">
        <f t="shared" si="1"/>
        <v>0.94833918157274733</v>
      </c>
      <c r="I42" s="43">
        <f t="shared" si="2"/>
        <v>5.1660818427252717E-2</v>
      </c>
    </row>
    <row r="44" spans="4:14" x14ac:dyDescent="0.2">
      <c r="E44" s="293"/>
    </row>
  </sheetData>
  <mergeCells count="2">
    <mergeCell ref="M6:N6"/>
    <mergeCell ref="M34:N34"/>
  </mergeCells>
  <phoneticPr fontId="2" type="noConversion"/>
  <hyperlinks>
    <hyperlink ref="M6" location="Indice!A1" display="Volver al Indice"/>
    <hyperlink ref="M34" location="Indice!A1" display="Volver al Indice"/>
    <hyperlink ref="M6:N6" location="Indice!B32" display="Volver al Indice"/>
    <hyperlink ref="M34:N34" location="Indice!B32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35"/>
  <sheetViews>
    <sheetView showGridLines="0" zoomScale="75" workbookViewId="0">
      <pane ySplit="4" topLeftCell="A5" activePane="bottomLeft" state="frozen"/>
      <selection pane="bottomLeft" sqref="A1:D1"/>
    </sheetView>
  </sheetViews>
  <sheetFormatPr baseColWidth="10" defaultColWidth="11.42578125" defaultRowHeight="12.75" x14ac:dyDescent="0.2"/>
  <cols>
    <col min="1" max="1" width="3.42578125" style="31" customWidth="1"/>
    <col min="2" max="2" width="91.5703125" style="31" customWidth="1"/>
    <col min="3" max="3" width="11.42578125" style="31"/>
    <col min="4" max="4" width="13.85546875" style="31" customWidth="1"/>
    <col min="5" max="5" width="11.42578125" style="31"/>
    <col min="6" max="6" width="12.42578125" style="31" customWidth="1"/>
    <col min="7" max="7" width="18.85546875" style="31" customWidth="1"/>
    <col min="8" max="16384" width="11.42578125" style="31"/>
  </cols>
  <sheetData>
    <row r="1" spans="1:9" ht="15.75" thickBot="1" x14ac:dyDescent="0.25">
      <c r="A1" s="355" t="s">
        <v>183</v>
      </c>
      <c r="B1" s="355"/>
      <c r="C1" s="355"/>
      <c r="D1" s="355"/>
      <c r="E1" s="76"/>
      <c r="F1" s="76"/>
    </row>
    <row r="2" spans="1:9" ht="28.5" customHeight="1" thickBot="1" x14ac:dyDescent="0.25">
      <c r="A2" s="358"/>
      <c r="B2" s="365" t="s">
        <v>0</v>
      </c>
      <c r="C2" s="361" t="s">
        <v>168</v>
      </c>
      <c r="D2" s="362"/>
      <c r="E2" s="363" t="s">
        <v>320</v>
      </c>
      <c r="F2" s="364"/>
    </row>
    <row r="3" spans="1:9" x14ac:dyDescent="0.2">
      <c r="A3" s="359"/>
      <c r="B3" s="366"/>
      <c r="C3" s="101" t="s">
        <v>54</v>
      </c>
      <c r="D3" s="102" t="s">
        <v>55</v>
      </c>
      <c r="E3" s="368" t="s">
        <v>54</v>
      </c>
      <c r="F3" s="368" t="s">
        <v>55</v>
      </c>
    </row>
    <row r="4" spans="1:9" ht="13.5" thickBot="1" x14ac:dyDescent="0.25">
      <c r="A4" s="360"/>
      <c r="B4" s="367"/>
      <c r="C4" s="103">
        <v>38717</v>
      </c>
      <c r="D4" s="104">
        <v>38717</v>
      </c>
      <c r="E4" s="369"/>
      <c r="F4" s="369"/>
    </row>
    <row r="5" spans="1:9" ht="13.5" thickBot="1" x14ac:dyDescent="0.25">
      <c r="A5" s="105">
        <v>1</v>
      </c>
      <c r="B5" s="106" t="s">
        <v>1</v>
      </c>
      <c r="C5" s="107">
        <v>2822</v>
      </c>
      <c r="D5" s="108">
        <v>241</v>
      </c>
      <c r="E5" s="107">
        <v>2822</v>
      </c>
      <c r="F5" s="109">
        <v>241</v>
      </c>
      <c r="H5" s="356" t="s">
        <v>67</v>
      </c>
      <c r="I5" s="357"/>
    </row>
    <row r="6" spans="1:9" x14ac:dyDescent="0.2">
      <c r="A6" s="105">
        <v>2</v>
      </c>
      <c r="B6" s="110" t="s">
        <v>2</v>
      </c>
      <c r="C6" s="111">
        <v>2122</v>
      </c>
      <c r="D6" s="112">
        <v>176</v>
      </c>
      <c r="E6" s="111">
        <v>2122</v>
      </c>
      <c r="F6" s="113">
        <v>176</v>
      </c>
    </row>
    <row r="7" spans="1:9" x14ac:dyDescent="0.2">
      <c r="A7" s="105">
        <v>3</v>
      </c>
      <c r="B7" s="110" t="s">
        <v>3</v>
      </c>
      <c r="C7" s="111">
        <v>9487</v>
      </c>
      <c r="D7" s="112">
        <v>442</v>
      </c>
      <c r="E7" s="111">
        <v>9487</v>
      </c>
      <c r="F7" s="113">
        <v>442</v>
      </c>
    </row>
    <row r="8" spans="1:9" x14ac:dyDescent="0.2">
      <c r="A8" s="105">
        <v>4</v>
      </c>
      <c r="B8" s="110" t="s">
        <v>4</v>
      </c>
      <c r="C8" s="111">
        <v>5352</v>
      </c>
      <c r="D8" s="112">
        <v>135</v>
      </c>
      <c r="E8" s="111">
        <v>5352</v>
      </c>
      <c r="F8" s="113">
        <v>135</v>
      </c>
    </row>
    <row r="9" spans="1:9" x14ac:dyDescent="0.2">
      <c r="A9" s="105">
        <v>5</v>
      </c>
      <c r="B9" s="110" t="s">
        <v>5</v>
      </c>
      <c r="C9" s="111">
        <v>8573</v>
      </c>
      <c r="D9" s="112">
        <v>460</v>
      </c>
      <c r="E9" s="111">
        <v>8573</v>
      </c>
      <c r="F9" s="113">
        <v>460</v>
      </c>
    </row>
    <row r="10" spans="1:9" x14ac:dyDescent="0.2">
      <c r="A10" s="105">
        <v>6</v>
      </c>
      <c r="B10" s="110" t="s">
        <v>6</v>
      </c>
      <c r="C10" s="111">
        <v>1048</v>
      </c>
      <c r="D10" s="112">
        <v>1469</v>
      </c>
      <c r="E10" s="111">
        <v>1048</v>
      </c>
      <c r="F10" s="113">
        <v>1469</v>
      </c>
    </row>
    <row r="11" spans="1:9" x14ac:dyDescent="0.2">
      <c r="A11" s="105">
        <v>7</v>
      </c>
      <c r="B11" s="110" t="s">
        <v>7</v>
      </c>
      <c r="C11" s="111">
        <v>230042</v>
      </c>
      <c r="D11" s="112">
        <v>10767</v>
      </c>
      <c r="E11" s="111">
        <v>230042</v>
      </c>
      <c r="F11" s="113">
        <v>10767</v>
      </c>
    </row>
    <row r="12" spans="1:9" x14ac:dyDescent="0.2">
      <c r="A12" s="105">
        <v>8</v>
      </c>
      <c r="B12" s="110" t="s">
        <v>8</v>
      </c>
      <c r="C12" s="111">
        <v>4128</v>
      </c>
      <c r="D12" s="112">
        <v>823</v>
      </c>
      <c r="E12" s="111">
        <v>4128</v>
      </c>
      <c r="F12" s="113">
        <v>823</v>
      </c>
    </row>
    <row r="13" spans="1:9" x14ac:dyDescent="0.2">
      <c r="A13" s="105">
        <v>9</v>
      </c>
      <c r="B13" s="110" t="s">
        <v>9</v>
      </c>
      <c r="C13" s="111">
        <v>167</v>
      </c>
      <c r="D13" s="112">
        <v>7</v>
      </c>
      <c r="E13" s="111">
        <v>167</v>
      </c>
      <c r="F13" s="113">
        <v>7</v>
      </c>
    </row>
    <row r="14" spans="1:9" x14ac:dyDescent="0.2">
      <c r="A14" s="105">
        <v>10</v>
      </c>
      <c r="B14" s="110" t="s">
        <v>10</v>
      </c>
      <c r="C14" s="111">
        <v>129</v>
      </c>
      <c r="D14" s="112">
        <v>99</v>
      </c>
      <c r="E14" s="111">
        <v>129</v>
      </c>
      <c r="F14" s="113">
        <v>99</v>
      </c>
    </row>
    <row r="15" spans="1:9" x14ac:dyDescent="0.2">
      <c r="A15" s="105">
        <v>11</v>
      </c>
      <c r="B15" s="110" t="s">
        <v>11</v>
      </c>
      <c r="C15" s="111">
        <v>10730</v>
      </c>
      <c r="D15" s="112">
        <v>961</v>
      </c>
      <c r="E15" s="111">
        <v>10730</v>
      </c>
      <c r="F15" s="113">
        <v>961</v>
      </c>
    </row>
    <row r="16" spans="1:9" x14ac:dyDescent="0.2">
      <c r="A16" s="105">
        <v>12</v>
      </c>
      <c r="B16" s="110" t="s">
        <v>12</v>
      </c>
      <c r="C16" s="111">
        <v>385</v>
      </c>
      <c r="D16" s="112">
        <v>119</v>
      </c>
      <c r="E16" s="111">
        <v>385</v>
      </c>
      <c r="F16" s="113">
        <v>119</v>
      </c>
    </row>
    <row r="17" spans="1:7" x14ac:dyDescent="0.2">
      <c r="A17" s="105">
        <v>13</v>
      </c>
      <c r="B17" s="110" t="s">
        <v>13</v>
      </c>
      <c r="C17" s="111">
        <v>252</v>
      </c>
      <c r="D17" s="112">
        <v>18</v>
      </c>
      <c r="E17" s="111">
        <v>252</v>
      </c>
      <c r="F17" s="113">
        <v>18</v>
      </c>
    </row>
    <row r="18" spans="1:7" x14ac:dyDescent="0.2">
      <c r="A18" s="105">
        <v>14</v>
      </c>
      <c r="B18" s="110" t="s">
        <v>14</v>
      </c>
      <c r="C18" s="111">
        <v>558</v>
      </c>
      <c r="D18" s="112">
        <v>63</v>
      </c>
      <c r="E18" s="111">
        <v>558</v>
      </c>
      <c r="F18" s="113">
        <v>63</v>
      </c>
    </row>
    <row r="19" spans="1:7" x14ac:dyDescent="0.2">
      <c r="A19" s="105">
        <v>15</v>
      </c>
      <c r="B19" s="110" t="s">
        <v>15</v>
      </c>
      <c r="C19" s="111">
        <v>1201</v>
      </c>
      <c r="D19" s="112">
        <v>73</v>
      </c>
      <c r="E19" s="111">
        <v>1201</v>
      </c>
      <c r="F19" s="113">
        <v>73</v>
      </c>
    </row>
    <row r="20" spans="1:7" x14ac:dyDescent="0.2">
      <c r="A20" s="105">
        <v>16</v>
      </c>
      <c r="B20" s="110" t="s">
        <v>16</v>
      </c>
      <c r="C20" s="111">
        <v>783</v>
      </c>
      <c r="D20" s="112">
        <v>150</v>
      </c>
      <c r="E20" s="111">
        <v>783</v>
      </c>
      <c r="F20" s="113">
        <v>150</v>
      </c>
    </row>
    <row r="21" spans="1:7" x14ac:dyDescent="0.2">
      <c r="A21" s="105">
        <v>17</v>
      </c>
      <c r="B21" s="110" t="s">
        <v>17</v>
      </c>
      <c r="C21" s="111">
        <v>642</v>
      </c>
      <c r="D21" s="112">
        <v>120</v>
      </c>
      <c r="E21" s="111">
        <v>642</v>
      </c>
      <c r="F21" s="113">
        <v>120</v>
      </c>
    </row>
    <row r="22" spans="1:7" x14ac:dyDescent="0.2">
      <c r="A22" s="105">
        <v>18</v>
      </c>
      <c r="B22" s="110" t="s">
        <v>18</v>
      </c>
      <c r="C22" s="111" t="s">
        <v>58</v>
      </c>
      <c r="D22" s="112">
        <v>386</v>
      </c>
      <c r="E22" s="111" t="s">
        <v>58</v>
      </c>
      <c r="F22" s="113">
        <v>386</v>
      </c>
    </row>
    <row r="23" spans="1:7" x14ac:dyDescent="0.2">
      <c r="A23" s="105">
        <v>19</v>
      </c>
      <c r="B23" s="110" t="s">
        <v>19</v>
      </c>
      <c r="C23" s="111">
        <v>232825</v>
      </c>
      <c r="D23" s="112">
        <v>7155</v>
      </c>
      <c r="E23" s="111">
        <v>232825</v>
      </c>
      <c r="F23" s="113">
        <v>7155</v>
      </c>
    </row>
    <row r="24" spans="1:7" x14ac:dyDescent="0.2">
      <c r="A24" s="105">
        <v>20</v>
      </c>
      <c r="B24" s="110" t="s">
        <v>20</v>
      </c>
      <c r="C24" s="111">
        <v>18292</v>
      </c>
      <c r="D24" s="112">
        <v>81</v>
      </c>
      <c r="E24" s="111">
        <v>18292</v>
      </c>
      <c r="F24" s="113">
        <v>81</v>
      </c>
    </row>
    <row r="25" spans="1:7" x14ac:dyDescent="0.2">
      <c r="A25" s="105">
        <v>21</v>
      </c>
      <c r="B25" s="110" t="s">
        <v>21</v>
      </c>
      <c r="C25" s="111">
        <v>731352</v>
      </c>
      <c r="D25" s="112">
        <v>19848</v>
      </c>
      <c r="E25" s="111">
        <v>731352</v>
      </c>
      <c r="F25" s="113">
        <v>19848</v>
      </c>
    </row>
    <row r="26" spans="1:7" x14ac:dyDescent="0.2">
      <c r="A26" s="105">
        <v>22</v>
      </c>
      <c r="B26" s="110" t="s">
        <v>22</v>
      </c>
      <c r="C26" s="111">
        <v>639</v>
      </c>
      <c r="D26" s="112">
        <v>214</v>
      </c>
      <c r="E26" s="111">
        <v>639</v>
      </c>
      <c r="F26" s="113">
        <v>214</v>
      </c>
    </row>
    <row r="27" spans="1:7" x14ac:dyDescent="0.2">
      <c r="A27" s="105">
        <v>23</v>
      </c>
      <c r="B27" s="110" t="s">
        <v>23</v>
      </c>
      <c r="C27" s="111">
        <v>44641</v>
      </c>
      <c r="D27" s="112">
        <v>3250</v>
      </c>
      <c r="E27" s="111">
        <v>44641</v>
      </c>
      <c r="F27" s="113">
        <v>3250</v>
      </c>
    </row>
    <row r="28" spans="1:7" x14ac:dyDescent="0.2">
      <c r="A28" s="105">
        <v>24</v>
      </c>
      <c r="B28" s="110" t="s">
        <v>24</v>
      </c>
      <c r="C28" s="111">
        <v>14628</v>
      </c>
      <c r="D28" s="112">
        <v>292</v>
      </c>
      <c r="E28" s="111">
        <v>14628</v>
      </c>
      <c r="F28" s="113">
        <v>292</v>
      </c>
    </row>
    <row r="29" spans="1:7" x14ac:dyDescent="0.2">
      <c r="A29" s="105">
        <v>25</v>
      </c>
      <c r="B29" s="110" t="s">
        <v>25</v>
      </c>
      <c r="C29" s="111">
        <v>1820</v>
      </c>
      <c r="D29" s="112">
        <v>206</v>
      </c>
      <c r="E29" s="111">
        <v>1820</v>
      </c>
      <c r="F29" s="113">
        <v>206</v>
      </c>
    </row>
    <row r="30" spans="1:7" ht="13.5" thickBot="1" x14ac:dyDescent="0.25">
      <c r="A30" s="114"/>
      <c r="B30" s="115" t="s">
        <v>68</v>
      </c>
      <c r="C30" s="116">
        <f>SUM(C5:C29)</f>
        <v>1322618</v>
      </c>
      <c r="D30" s="117">
        <f>SUM(D5:D29)</f>
        <v>47555</v>
      </c>
      <c r="E30" s="116">
        <f>SUM(E5:E29)</f>
        <v>1322618</v>
      </c>
      <c r="F30" s="118">
        <f>SUM(F5:F29)</f>
        <v>47555</v>
      </c>
    </row>
    <row r="31" spans="1:7" x14ac:dyDescent="0.2">
      <c r="A31" s="119"/>
      <c r="B31" s="119" t="s">
        <v>56</v>
      </c>
      <c r="C31" s="119"/>
      <c r="D31" s="119"/>
      <c r="E31" s="119"/>
      <c r="F31" s="119"/>
    </row>
    <row r="32" spans="1:7" ht="13.5" thickBot="1" x14ac:dyDescent="0.25">
      <c r="A32" s="119"/>
      <c r="B32" s="120" t="s">
        <v>54</v>
      </c>
      <c r="C32" s="119"/>
      <c r="D32" s="119"/>
      <c r="E32" s="119"/>
      <c r="F32" s="119"/>
      <c r="G32" s="121"/>
    </row>
    <row r="33" spans="1:9" ht="15.75" thickBot="1" x14ac:dyDescent="0.25">
      <c r="A33" s="119"/>
      <c r="B33" s="120" t="s">
        <v>64</v>
      </c>
      <c r="C33" s="119"/>
      <c r="D33" s="119"/>
      <c r="E33" s="119"/>
      <c r="F33" s="119"/>
      <c r="G33" s="122"/>
      <c r="H33" s="356" t="s">
        <v>67</v>
      </c>
      <c r="I33" s="357"/>
    </row>
    <row r="34" spans="1:9" x14ac:dyDescent="0.2">
      <c r="A34" s="119"/>
      <c r="B34" s="119" t="s">
        <v>166</v>
      </c>
      <c r="C34" s="119"/>
      <c r="D34" s="119"/>
      <c r="E34" s="119"/>
      <c r="F34" s="119"/>
      <c r="G34" s="121"/>
    </row>
    <row r="35" spans="1:9" x14ac:dyDescent="0.2">
      <c r="B35" s="123" t="s">
        <v>355</v>
      </c>
    </row>
  </sheetData>
  <mergeCells count="9">
    <mergeCell ref="A1:D1"/>
    <mergeCell ref="H5:I5"/>
    <mergeCell ref="H33:I33"/>
    <mergeCell ref="A2:A4"/>
    <mergeCell ref="C2:D2"/>
    <mergeCell ref="E2:F2"/>
    <mergeCell ref="B2:B4"/>
    <mergeCell ref="E3:E4"/>
    <mergeCell ref="F3:F4"/>
  </mergeCells>
  <phoneticPr fontId="2" type="noConversion"/>
  <hyperlinks>
    <hyperlink ref="H5" location="Indice!A1" display="Volver al Indice"/>
    <hyperlink ref="H33" location="Indice!A1" display="Volver al Indice"/>
    <hyperlink ref="H5:I5" location="Indice!B13" display="Volver al Indice"/>
    <hyperlink ref="H33:I33" location="Indice!B13" display="Volver al Indice"/>
  </hyperlinks>
  <pageMargins left="0.74803149606299213" right="0.74803149606299213" top="0.98425196850393704" bottom="0.98425196850393704" header="0" footer="0"/>
  <pageSetup scale="5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C12:N48"/>
  <sheetViews>
    <sheetView showGridLines="0" zoomScale="75" workbookViewId="0"/>
  </sheetViews>
  <sheetFormatPr baseColWidth="10" defaultColWidth="11.42578125" defaultRowHeight="12.75" x14ac:dyDescent="0.2"/>
  <cols>
    <col min="1" max="3" width="11.42578125" style="31"/>
    <col min="4" max="4" width="13.85546875" style="31" bestFit="1" customWidth="1"/>
    <col min="5" max="5" width="11.5703125" style="31" bestFit="1" customWidth="1"/>
    <col min="6" max="6" width="13.85546875" style="31" bestFit="1" customWidth="1"/>
    <col min="7" max="16384" width="11.42578125" style="31"/>
  </cols>
  <sheetData>
    <row r="12" spans="13:14" ht="15.75" thickBot="1" x14ac:dyDescent="0.25">
      <c r="M12" s="310"/>
      <c r="N12" s="310"/>
    </row>
    <row r="13" spans="13:14" ht="15.75" thickBot="1" x14ac:dyDescent="0.25">
      <c r="M13" s="422" t="s">
        <v>67</v>
      </c>
      <c r="N13" s="423"/>
    </row>
    <row r="14" spans="13:14" ht="15" x14ac:dyDescent="0.2">
      <c r="M14" s="310"/>
      <c r="N14" s="310"/>
    </row>
    <row r="29" spans="13:14" x14ac:dyDescent="0.2">
      <c r="M29" s="121"/>
      <c r="N29" s="121"/>
    </row>
    <row r="30" spans="13:14" x14ac:dyDescent="0.2">
      <c r="M30" s="121"/>
      <c r="N30" s="121"/>
    </row>
    <row r="31" spans="13:14" ht="15" x14ac:dyDescent="0.2">
      <c r="M31" s="370"/>
      <c r="N31" s="370"/>
    </row>
    <row r="32" spans="13:14" x14ac:dyDescent="0.2">
      <c r="M32" s="121"/>
      <c r="N32" s="121"/>
    </row>
    <row r="38" spans="3:9" x14ac:dyDescent="0.2">
      <c r="C38" s="424" t="s">
        <v>390</v>
      </c>
      <c r="D38" s="425"/>
      <c r="E38" s="425"/>
      <c r="F38" s="426"/>
    </row>
    <row r="39" spans="3:9" x14ac:dyDescent="0.2">
      <c r="C39" s="290"/>
      <c r="D39" s="291" t="s">
        <v>195</v>
      </c>
      <c r="E39" s="291" t="s">
        <v>218</v>
      </c>
      <c r="F39" s="291" t="s">
        <v>219</v>
      </c>
      <c r="G39" s="294"/>
      <c r="H39" s="294"/>
      <c r="I39" s="294"/>
    </row>
    <row r="40" spans="3:9" x14ac:dyDescent="0.2">
      <c r="C40" s="290" t="s">
        <v>217</v>
      </c>
      <c r="D40" s="32">
        <f>SUMIF(TIPATE,$C40,DATFON)</f>
        <v>15383792</v>
      </c>
      <c r="E40" s="32">
        <f>SUMIF(TIPATE,$C40,DATISA)</f>
        <v>781849</v>
      </c>
      <c r="F40" s="32">
        <f>E40+D40</f>
        <v>16165641</v>
      </c>
    </row>
    <row r="41" spans="3:9" x14ac:dyDescent="0.2">
      <c r="C41" s="290" t="s">
        <v>215</v>
      </c>
      <c r="D41" s="32">
        <f>SUMIF(TIPATE,$C41,DATFON)</f>
        <v>2380013</v>
      </c>
      <c r="E41" s="32">
        <f>SUMIF(TIPATE,$C41,DATISA)</f>
        <v>107199</v>
      </c>
      <c r="F41" s="32">
        <f>E41+D41</f>
        <v>2487212</v>
      </c>
    </row>
    <row r="42" spans="3:9" x14ac:dyDescent="0.2">
      <c r="C42" s="290" t="s">
        <v>216</v>
      </c>
      <c r="D42" s="32">
        <f>SUMIF(TIPATE,$C42,DATFON)</f>
        <v>2935446</v>
      </c>
      <c r="E42" s="32">
        <f>SUMIF(TIPATE,$C42,DATISA)</f>
        <v>213896</v>
      </c>
      <c r="F42" s="32">
        <f>E42+D42</f>
        <v>3149342</v>
      </c>
    </row>
    <row r="43" spans="3:9" x14ac:dyDescent="0.2">
      <c r="C43" s="295" t="s">
        <v>99</v>
      </c>
      <c r="D43" s="33">
        <f>SUM(D40:D42)</f>
        <v>20699251</v>
      </c>
      <c r="E43" s="33">
        <f>SUM(E40:E42)</f>
        <v>1102944</v>
      </c>
      <c r="F43" s="33">
        <f>SUM(F40:F42)</f>
        <v>21802195</v>
      </c>
    </row>
    <row r="44" spans="3:9" x14ac:dyDescent="0.2">
      <c r="C44" s="290" t="s">
        <v>217</v>
      </c>
      <c r="D44" s="43">
        <f>+D40/D$43</f>
        <v>0.74320524931071175</v>
      </c>
      <c r="E44" s="43">
        <f>+E40/E$43</f>
        <v>0.7088746119476601</v>
      </c>
      <c r="F44" s="43">
        <f>+F40/F$43</f>
        <v>0.74146850810205123</v>
      </c>
    </row>
    <row r="45" spans="3:9" x14ac:dyDescent="0.2">
      <c r="C45" s="290" t="s">
        <v>215</v>
      </c>
      <c r="D45" s="43">
        <f t="shared" ref="D45:F46" si="0">+D41/D$43</f>
        <v>0.11498063384032592</v>
      </c>
      <c r="E45" s="43">
        <f t="shared" si="0"/>
        <v>9.7193511184611364E-2</v>
      </c>
      <c r="F45" s="43">
        <f t="shared" si="0"/>
        <v>0.1140808070013134</v>
      </c>
    </row>
    <row r="46" spans="3:9" x14ac:dyDescent="0.2">
      <c r="C46" s="290" t="s">
        <v>216</v>
      </c>
      <c r="D46" s="43">
        <f t="shared" si="0"/>
        <v>0.14181411684896231</v>
      </c>
      <c r="E46" s="43">
        <f t="shared" si="0"/>
        <v>0.19393187686772856</v>
      </c>
      <c r="F46" s="43">
        <f t="shared" si="0"/>
        <v>0.1444506848966354</v>
      </c>
    </row>
    <row r="47" spans="3:9" x14ac:dyDescent="0.2">
      <c r="C47" s="290"/>
      <c r="D47" s="296">
        <v>1</v>
      </c>
      <c r="E47" s="296">
        <v>0.99999999999999989</v>
      </c>
      <c r="F47" s="296">
        <v>1</v>
      </c>
    </row>
    <row r="48" spans="3:9" x14ac:dyDescent="0.2">
      <c r="C48" s="339" t="s">
        <v>355</v>
      </c>
    </row>
  </sheetData>
  <mergeCells count="3">
    <mergeCell ref="M13:N13"/>
    <mergeCell ref="M31:N31"/>
    <mergeCell ref="C38:F38"/>
  </mergeCells>
  <phoneticPr fontId="2" type="noConversion"/>
  <hyperlinks>
    <hyperlink ref="M13" location="Indice!A1" display="Volver al Indice"/>
    <hyperlink ref="M13:N13" location="Indice!B38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50"/>
  <sheetViews>
    <sheetView showGridLines="0" workbookViewId="0"/>
  </sheetViews>
  <sheetFormatPr baseColWidth="10" defaultRowHeight="12.75" x14ac:dyDescent="0.2"/>
  <cols>
    <col min="1" max="1" width="3" customWidth="1"/>
    <col min="2" max="2" width="3" bestFit="1" customWidth="1"/>
    <col min="3" max="3" width="15.140625" bestFit="1" customWidth="1"/>
    <col min="4" max="7" width="10.5703125" customWidth="1"/>
    <col min="8" max="8" width="11.5703125" customWidth="1"/>
    <col min="9" max="9" width="11.5703125" bestFit="1" customWidth="1"/>
    <col min="10" max="10" width="11.5703125" customWidth="1"/>
  </cols>
  <sheetData>
    <row r="9" spans="11:13" x14ac:dyDescent="0.2">
      <c r="K9" s="31"/>
      <c r="L9" s="31"/>
    </row>
    <row r="10" spans="11:13" x14ac:dyDescent="0.2">
      <c r="K10" s="31"/>
      <c r="L10" s="31"/>
    </row>
    <row r="11" spans="11:13" ht="13.5" thickBot="1" x14ac:dyDescent="0.25">
      <c r="L11" s="31"/>
      <c r="M11" s="31"/>
    </row>
    <row r="12" spans="11:13" ht="13.5" thickBot="1" x14ac:dyDescent="0.25">
      <c r="L12" s="356" t="s">
        <v>67</v>
      </c>
      <c r="M12" s="357"/>
    </row>
    <row r="13" spans="11:13" x14ac:dyDescent="0.2">
      <c r="L13" s="31"/>
      <c r="M13" s="31"/>
    </row>
    <row r="14" spans="11:13" x14ac:dyDescent="0.2">
      <c r="K14" s="31"/>
      <c r="L14" s="31"/>
    </row>
    <row r="15" spans="11:13" x14ac:dyDescent="0.2">
      <c r="K15" s="31"/>
      <c r="L15" s="31"/>
    </row>
    <row r="36" spans="1:12" x14ac:dyDescent="0.2">
      <c r="A36" s="316" t="s">
        <v>306</v>
      </c>
      <c r="B36" s="316" t="s">
        <v>307</v>
      </c>
      <c r="C36" s="322"/>
      <c r="D36" s="322" t="s">
        <v>308</v>
      </c>
      <c r="E36" s="322" t="s">
        <v>309</v>
      </c>
      <c r="F36" s="322" t="s">
        <v>310</v>
      </c>
      <c r="G36" s="322" t="s">
        <v>311</v>
      </c>
      <c r="H36" s="322" t="s">
        <v>312</v>
      </c>
      <c r="I36" s="322" t="s">
        <v>313</v>
      </c>
      <c r="J36" s="322" t="s">
        <v>314</v>
      </c>
      <c r="K36" s="322" t="s">
        <v>347</v>
      </c>
      <c r="L36" s="322" t="s">
        <v>392</v>
      </c>
    </row>
    <row r="37" spans="1:12" x14ac:dyDescent="0.2">
      <c r="A37" s="316">
        <v>1</v>
      </c>
      <c r="B37" s="316">
        <v>25</v>
      </c>
      <c r="C37" s="317" t="s">
        <v>315</v>
      </c>
      <c r="D37" s="283">
        <f>SUMIFS(FON_JUN_2006,IND_PRO_SAL,"&gt;="&amp;$A37,IND_PRO_SAL,"&lt;="&amp;$B37)+SUMIFS(ISA_JUN_2006,IND_PRO_SAL,"&gt;="&amp;$A37,IND_PRO_SAL,"&lt;="&amp;$B37)</f>
        <v>2021849</v>
      </c>
      <c r="E37" s="283">
        <f>SUMIFS(FON_JUN_2007,IND_PRO_SAL,"&gt;="&amp;$A37,IND_PRO_SAL,"&lt;="&amp;$B37)+SUMIFS(ISA_JUN_2007,IND_PRO_SAL,"&gt;="&amp;$A37,IND_PRO_SAL,"&lt;="&amp;$B37)</f>
        <v>3011151</v>
      </c>
      <c r="F37" s="283">
        <f>SUMIFS(FON_JUN_2008,IND_PRO_SAL,"&gt;="&amp;$A37,IND_PRO_SAL,"&lt;="&amp;$B37)+SUMIFS(ISA_JUN_2008,IND_PRO_SAL,"&gt;="&amp;$A37,IND_PRO_SAL,"&lt;="&amp;$B37)</f>
        <v>3936841</v>
      </c>
      <c r="G37" s="283">
        <f>SUMIFS(FON_JUN_2009,IND_PRO_SAL,"&gt;="&amp;$A37,IND_PRO_SAL,"&lt;="&amp;$B37)+SUMIFS(ISA_JUN_2009,IND_PRO_SAL,"&gt;="&amp;$A37,IND_PRO_SAL,"&lt;="&amp;$B37)</f>
        <v>4987104</v>
      </c>
      <c r="H37" s="283">
        <f>SUMIFS(FON_JUN_2010,IND_PRO_SAL,"&gt;="&amp;$A37,IND_PRO_SAL,"&lt;="&amp;$B37)+SUMIFS(ISA_JUN_2010,IND_PRO_SAL,"&gt;="&amp;$A37,IND_PRO_SAL,"&lt;="&amp;$B37)</f>
        <v>5912303</v>
      </c>
      <c r="I37" s="283">
        <f>SUMIFS(FON_JUN_2011,IND_PRO_SAL,"&gt;="&amp;$A37,IND_PRO_SAL,"&lt;="&amp;$B37)+SUMIFS(ISA_JUN_2011,IND_PRO_SAL,"&gt;="&amp;$A37,IND_PRO_SAL,"&lt;="&amp;$B37)</f>
        <v>7140561</v>
      </c>
      <c r="J37" s="283">
        <f>SUMIFS(FON_JUN_2012,IND_PRO_SAL,"&gt;="&amp;$A37,IND_PRO_SAL,"&lt;="&amp;$B37)+SUMIFS(ISA_JUN_2012,IND_PRO_SAL,"&gt;="&amp;$A37,IND_PRO_SAL,"&lt;="&amp;$B37)</f>
        <v>8556147</v>
      </c>
      <c r="K37" s="283">
        <f>SUMIFS(FON_JUN_2013,IND_PRO_SAL,"&gt;="&amp;$A37,IND_PRO_SAL,"&lt;="&amp;$B37)+SUMIFS(ISA_JUN_2013,IND_PRO_SAL,"&gt;="&amp;$A37,IND_PRO_SAL,"&lt;="&amp;$B37)</f>
        <v>10040518</v>
      </c>
      <c r="L37" s="283">
        <f>SUMIFS(FON_JUN_2014,IND_PRO_SAL,"&gt;="&amp;$A37,IND_PRO_SAL,"&lt;="&amp;$B37)+SUMIFS(ISA_JUN_2014,IND_PRO_SAL,"&gt;="&amp;$A37,IND_PRO_SAL,"&lt;="&amp;$B37)</f>
        <v>11691229</v>
      </c>
    </row>
    <row r="38" spans="1:12" x14ac:dyDescent="0.2">
      <c r="A38" s="316">
        <v>26</v>
      </c>
      <c r="B38" s="316">
        <v>40</v>
      </c>
      <c r="C38" s="317" t="s">
        <v>316</v>
      </c>
      <c r="D38" s="283"/>
      <c r="E38" s="283">
        <f>SUMIFS(FON_JUN_2007,IND_PRO_SAL,"&gt;="&amp;$A38,IND_PRO_SAL,"&lt;="&amp;$B38)+SUMIFS(ISA_JUN_2007,IND_PRO_SAL,"&gt;="&amp;$A38,IND_PRO_SAL,"&lt;="&amp;$B38)</f>
        <v>546165</v>
      </c>
      <c r="F38" s="283">
        <f>SUMIFS(FON_JUN_2008,IND_PRO_SAL,"&gt;="&amp;$A38,IND_PRO_SAL,"&lt;="&amp;$B38)+SUMIFS(ISA_JUN_2008,IND_PRO_SAL,"&gt;="&amp;$A38,IND_PRO_SAL,"&lt;="&amp;$B38)</f>
        <v>1032298</v>
      </c>
      <c r="G38" s="283">
        <f>SUMIFS(FON_JUN_2009,IND_PRO_SAL,"&gt;="&amp;$A38,IND_PRO_SAL,"&lt;="&amp;$B38)+SUMIFS(ISA_JUN_2009,IND_PRO_SAL,"&gt;="&amp;$A38,IND_PRO_SAL,"&lt;="&amp;$B38)</f>
        <v>1545665</v>
      </c>
      <c r="H38" s="283">
        <f>SUMIFS(FON_JUN_2010,IND_PRO_SAL,"&gt;="&amp;$A38,IND_PRO_SAL,"&lt;="&amp;$B38)+SUMIFS(ISA_JUN_2010,IND_PRO_SAL,"&gt;="&amp;$A38,IND_PRO_SAL,"&lt;="&amp;$B38)</f>
        <v>1990695</v>
      </c>
      <c r="I38" s="283">
        <f>SUMIFS(FON_JUN_2011,IND_PRO_SAL,"&gt;="&amp;$A38,IND_PRO_SAL,"&lt;="&amp;$B38)+SUMIFS(ISA_JUN_2011,IND_PRO_SAL,"&gt;="&amp;$A38,IND_PRO_SAL,"&lt;="&amp;$B38)</f>
        <v>2443380</v>
      </c>
      <c r="J38" s="283">
        <f>SUMIFS(FON_JUN_2012,IND_PRO_SAL,"&gt;="&amp;$A38,IND_PRO_SAL,"&lt;="&amp;$B38)+SUMIFS(ISA_JUN_2012,IND_PRO_SAL,"&gt;="&amp;$A38,IND_PRO_SAL,"&lt;="&amp;$B38)</f>
        <v>2924659</v>
      </c>
      <c r="K38" s="283">
        <f>SUMIFS(FON_JUN_2013,IND_PRO_SAL,"&gt;="&amp;$A38,IND_PRO_SAL,"&lt;="&amp;$B38)+SUMIFS(ISA_JUN_2013,IND_PRO_SAL,"&gt;="&amp;$A38,IND_PRO_SAL,"&lt;="&amp;$B38)</f>
        <v>3391239</v>
      </c>
      <c r="L38" s="283">
        <f>SUMIFS(FON_JUN_2014,IND_PRO_SAL,"&gt;="&amp;$A38,IND_PRO_SAL,"&lt;="&amp;$B38)+SUMIFS(ISA_JUN_2014,IND_PRO_SAL,"&gt;="&amp;$A38,IND_PRO_SAL,"&lt;="&amp;$B38)</f>
        <v>3865484</v>
      </c>
    </row>
    <row r="39" spans="1:12" x14ac:dyDescent="0.2">
      <c r="A39" s="316">
        <v>41</v>
      </c>
      <c r="B39" s="316">
        <v>56</v>
      </c>
      <c r="C39" s="273" t="s">
        <v>317</v>
      </c>
      <c r="D39" s="283"/>
      <c r="E39" s="283"/>
      <c r="F39" s="283">
        <f>SUMIFS(FON_JUN_2008,IND_PRO_SAL,"&gt;="&amp;$A39,IND_PRO_SAL,"&lt;="&amp;$B39)+SUMIFS(ISA_JUN_2008,IND_PRO_SAL,"&gt;="&amp;$A39,IND_PRO_SAL,"&lt;="&amp;$B39)</f>
        <v>728976</v>
      </c>
      <c r="G39" s="283">
        <f>SUMIFS(FON_JUN_2009,IND_PRO_SAL,"&gt;="&amp;$A39,IND_PRO_SAL,"&lt;="&amp;$B39)+SUMIFS(ISA_JUN_2009,IND_PRO_SAL,"&gt;="&amp;$A39,IND_PRO_SAL,"&lt;="&amp;$B39)</f>
        <v>1468544</v>
      </c>
      <c r="H39" s="283">
        <f>SUMIFS(FON_JUN_2010,IND_PRO_SAL,"&gt;="&amp;$A39,IND_PRO_SAL,"&lt;="&amp;$B39)+SUMIFS(ISA_JUN_2010,IND_PRO_SAL,"&gt;="&amp;$A39,IND_PRO_SAL,"&lt;="&amp;$B39)</f>
        <v>2150062</v>
      </c>
      <c r="I39" s="283">
        <f>SUMIFS(FON_JUN_2011,IND_PRO_SAL,"&gt;="&amp;$A39,IND_PRO_SAL,"&lt;="&amp;$B39)+SUMIFS(ISA_JUN_2011,IND_PRO_SAL,"&gt;="&amp;$A39,IND_PRO_SAL,"&lt;="&amp;$B39)</f>
        <v>2855274</v>
      </c>
      <c r="J39" s="283">
        <f>SUMIFS(FON_JUN_2012,IND_PRO_SAL,"&gt;="&amp;$A39,IND_PRO_SAL,"&lt;="&amp;$B39)+SUMIFS(ISA_JUN_2012,IND_PRO_SAL,"&gt;="&amp;$A39,IND_PRO_SAL,"&lt;="&amp;$B39)</f>
        <v>3523325</v>
      </c>
      <c r="K39" s="283">
        <f>SUMIFS(FON_JUN_2013,IND_PRO_SAL,"&gt;="&amp;$A39,IND_PRO_SAL,"&lt;="&amp;$B39)+SUMIFS(ISA_JUN_2013,IND_PRO_SAL,"&gt;="&amp;$A39,IND_PRO_SAL,"&lt;="&amp;$B39)</f>
        <v>4157490</v>
      </c>
      <c r="L39" s="283">
        <f>SUMIFS(FON_JUN_2014,IND_PRO_SAL,"&gt;="&amp;$A39,IND_PRO_SAL,"&lt;="&amp;$B39)+SUMIFS(ISA_JUN_2014,IND_PRO_SAL,"&gt;="&amp;$A39,IND_PRO_SAL,"&lt;="&amp;$B39)</f>
        <v>4759575</v>
      </c>
    </row>
    <row r="40" spans="1:12" x14ac:dyDescent="0.2">
      <c r="A40" s="316">
        <v>57</v>
      </c>
      <c r="B40" s="316">
        <v>69</v>
      </c>
      <c r="C40" s="317" t="s">
        <v>318</v>
      </c>
      <c r="D40" s="283"/>
      <c r="E40" s="283"/>
      <c r="F40" s="283"/>
      <c r="G40" s="283"/>
      <c r="H40" s="283"/>
      <c r="I40" s="283">
        <f>SUMIFS(FON_JUN_2011,IND_PRO_SAL,"&gt;="&amp;$A40,IND_PRO_SAL,"&lt;="&amp;$B40)+SUMIFS(ISA_JUN_2011,IND_PRO_SAL,"&gt;="&amp;$A40,IND_PRO_SAL,"&lt;="&amp;$B40)</f>
        <v>267351</v>
      </c>
      <c r="J40" s="283">
        <f>SUMIFS(FON_JUN_2012,IND_PRO_SAL,"&gt;="&amp;$A40,IND_PRO_SAL,"&lt;="&amp;$B40)+SUMIFS(ISA_JUN_2012,IND_PRO_SAL,"&gt;="&amp;$A40,IND_PRO_SAL,"&lt;="&amp;$B40)</f>
        <v>573849</v>
      </c>
      <c r="K40" s="283">
        <f>SUMIFS(FON_JUN_2013,IND_PRO_SAL,"&gt;="&amp;$A40,IND_PRO_SAL,"&lt;="&amp;$B40)+SUMIFS(ISA_JUN_2013,IND_PRO_SAL,"&gt;="&amp;$A40,IND_PRO_SAL,"&lt;="&amp;$B40)</f>
        <v>916856</v>
      </c>
      <c r="L40" s="283">
        <f>SUMIFS(FON_JUN_2014,IND_PRO_SAL,"&gt;="&amp;$A40,IND_PRO_SAL,"&lt;="&amp;$B40)+SUMIFS(ISA_JUN_2014,IND_PRO_SAL,"&gt;="&amp;$A40,IND_PRO_SAL,"&lt;="&amp;$B40)</f>
        <v>1265669</v>
      </c>
    </row>
    <row r="41" spans="1:12" x14ac:dyDescent="0.2">
      <c r="A41" s="316">
        <v>70</v>
      </c>
      <c r="B41" s="316">
        <v>80</v>
      </c>
      <c r="C41" s="317" t="s">
        <v>391</v>
      </c>
      <c r="D41" s="283"/>
      <c r="E41" s="283"/>
      <c r="F41" s="283"/>
      <c r="G41" s="283"/>
      <c r="H41" s="283"/>
      <c r="I41" s="283"/>
      <c r="J41" s="283"/>
      <c r="K41" s="283"/>
      <c r="L41" s="283">
        <f>SUMIFS(FON_JUN_2014,IND_PRO_SAL,"&gt;="&amp;$A41,IND_PRO_SAL,"&lt;="&amp;$B41)+SUMIFS(ISA_JUN_2014,IND_PRO_SAL,"&gt;="&amp;$A41,IND_PRO_SAL,"&lt;="&amp;$B41)</f>
        <v>220238</v>
      </c>
    </row>
    <row r="42" spans="1:12" x14ac:dyDescent="0.2">
      <c r="C42" s="318" t="s">
        <v>99</v>
      </c>
      <c r="D42" s="320">
        <f>SUM(D37:D41)</f>
        <v>2021849</v>
      </c>
      <c r="E42" s="320">
        <f t="shared" ref="E42:J42" si="0">SUM(E37:E41)</f>
        <v>3557316</v>
      </c>
      <c r="F42" s="320">
        <f t="shared" si="0"/>
        <v>5698115</v>
      </c>
      <c r="G42" s="320">
        <f t="shared" si="0"/>
        <v>8001313</v>
      </c>
      <c r="H42" s="320">
        <f t="shared" si="0"/>
        <v>10053060</v>
      </c>
      <c r="I42" s="320">
        <f t="shared" si="0"/>
        <v>12706566</v>
      </c>
      <c r="J42" s="320">
        <f t="shared" si="0"/>
        <v>15577980</v>
      </c>
      <c r="K42" s="320">
        <f>SUM(K37:K41)</f>
        <v>18506103</v>
      </c>
      <c r="L42" s="320">
        <f>SUM(L37:L41)</f>
        <v>21802195</v>
      </c>
    </row>
    <row r="43" spans="1:12" x14ac:dyDescent="0.2">
      <c r="C43" s="322"/>
      <c r="D43" s="322" t="s">
        <v>308</v>
      </c>
      <c r="E43" s="322" t="s">
        <v>309</v>
      </c>
      <c r="F43" s="322" t="s">
        <v>310</v>
      </c>
      <c r="G43" s="322" t="s">
        <v>311</v>
      </c>
      <c r="H43" s="322" t="s">
        <v>312</v>
      </c>
      <c r="I43" s="322" t="s">
        <v>313</v>
      </c>
      <c r="J43" s="322" t="s">
        <v>314</v>
      </c>
      <c r="K43" s="322" t="s">
        <v>347</v>
      </c>
      <c r="L43" s="322" t="s">
        <v>392</v>
      </c>
    </row>
    <row r="44" spans="1:12" x14ac:dyDescent="0.2">
      <c r="C44" s="317" t="s">
        <v>315</v>
      </c>
      <c r="D44" s="321">
        <f>D37/D$42</f>
        <v>1</v>
      </c>
      <c r="E44" s="321">
        <f t="shared" ref="E44:J44" si="1">E37/E$42</f>
        <v>0.84646711172130895</v>
      </c>
      <c r="F44" s="321">
        <f t="shared" si="1"/>
        <v>0.69090234226581948</v>
      </c>
      <c r="G44" s="321">
        <f t="shared" si="1"/>
        <v>0.62328570323395671</v>
      </c>
      <c r="H44" s="321">
        <f t="shared" si="1"/>
        <v>0.58810978945714043</v>
      </c>
      <c r="I44" s="321">
        <f t="shared" si="1"/>
        <v>0.56195836074042349</v>
      </c>
      <c r="J44" s="321">
        <f t="shared" si="1"/>
        <v>0.54924624373635089</v>
      </c>
      <c r="K44" s="321">
        <f>K37/K$42</f>
        <v>0.54255171928957702</v>
      </c>
      <c r="L44" s="321">
        <f>L37/L$42</f>
        <v>0.5362409151922547</v>
      </c>
    </row>
    <row r="45" spans="1:12" x14ac:dyDescent="0.2">
      <c r="C45" s="317" t="s">
        <v>316</v>
      </c>
      <c r="D45" s="321"/>
      <c r="E45" s="321">
        <f t="shared" ref="E45:J45" si="2">E38/E$42</f>
        <v>0.15353288827869102</v>
      </c>
      <c r="F45" s="321">
        <f t="shared" si="2"/>
        <v>0.18116482380576734</v>
      </c>
      <c r="G45" s="321">
        <f t="shared" si="2"/>
        <v>0.19317641992008061</v>
      </c>
      <c r="H45" s="321">
        <f t="shared" si="2"/>
        <v>0.19801881218255935</v>
      </c>
      <c r="I45" s="321">
        <f t="shared" si="2"/>
        <v>0.19229270913951102</v>
      </c>
      <c r="J45" s="321">
        <f t="shared" si="2"/>
        <v>0.18774314769950917</v>
      </c>
      <c r="K45" s="321">
        <f>K38/K$42</f>
        <v>0.18324976360501183</v>
      </c>
      <c r="L45" s="321">
        <f>L38/L$42</f>
        <v>0.17729792802972361</v>
      </c>
    </row>
    <row r="46" spans="1:12" x14ac:dyDescent="0.2">
      <c r="C46" s="273" t="s">
        <v>317</v>
      </c>
      <c r="D46" s="321"/>
      <c r="E46" s="321"/>
      <c r="F46" s="321">
        <f t="shared" ref="F46:K46" si="3">F39/F$42</f>
        <v>0.12793283392841318</v>
      </c>
      <c r="G46" s="321">
        <f t="shared" si="3"/>
        <v>0.18353787684596265</v>
      </c>
      <c r="H46" s="321">
        <f t="shared" si="3"/>
        <v>0.21387139836030025</v>
      </c>
      <c r="I46" s="321">
        <f t="shared" si="3"/>
        <v>0.22470854832060841</v>
      </c>
      <c r="J46" s="321">
        <f t="shared" si="3"/>
        <v>0.22617341914677</v>
      </c>
      <c r="K46" s="321">
        <f t="shared" si="3"/>
        <v>0.22465507730071535</v>
      </c>
      <c r="L46" s="321">
        <f t="shared" ref="L46" si="4">L39/L$42</f>
        <v>0.21830714751427552</v>
      </c>
    </row>
    <row r="47" spans="1:12" x14ac:dyDescent="0.2">
      <c r="C47" s="317" t="s">
        <v>318</v>
      </c>
      <c r="D47" s="321"/>
      <c r="E47" s="321"/>
      <c r="F47" s="321"/>
      <c r="G47" s="321"/>
      <c r="H47" s="321"/>
      <c r="I47" s="321">
        <f>I40/I$42</f>
        <v>2.1040381799457067E-2</v>
      </c>
      <c r="J47" s="321">
        <f>J40/J$42</f>
        <v>3.6837189417369902E-2</v>
      </c>
      <c r="K47" s="321">
        <f>K40/K$42</f>
        <v>4.9543439804695784E-2</v>
      </c>
      <c r="L47" s="321">
        <f>L40/L$42</f>
        <v>5.8052365828303067E-2</v>
      </c>
    </row>
    <row r="48" spans="1:12" x14ac:dyDescent="0.2">
      <c r="C48" s="317" t="s">
        <v>391</v>
      </c>
      <c r="D48" s="321"/>
      <c r="E48" s="321"/>
      <c r="F48" s="321"/>
      <c r="G48" s="321"/>
      <c r="H48" s="321"/>
      <c r="I48" s="321"/>
      <c r="J48" s="321"/>
      <c r="K48" s="321"/>
      <c r="L48" s="321">
        <f>L41/L$42</f>
        <v>1.0101643435443083E-2</v>
      </c>
    </row>
    <row r="49" spans="3:12" x14ac:dyDescent="0.2">
      <c r="C49" s="318" t="s">
        <v>99</v>
      </c>
      <c r="D49" s="319">
        <f t="shared" ref="D49:K49" si="5">D42/D$42</f>
        <v>1</v>
      </c>
      <c r="E49" s="319">
        <f t="shared" si="5"/>
        <v>1</v>
      </c>
      <c r="F49" s="319">
        <f t="shared" si="5"/>
        <v>1</v>
      </c>
      <c r="G49" s="319">
        <f t="shared" si="5"/>
        <v>1</v>
      </c>
      <c r="H49" s="319">
        <f t="shared" si="5"/>
        <v>1</v>
      </c>
      <c r="I49" s="319">
        <f t="shared" si="5"/>
        <v>1</v>
      </c>
      <c r="J49" s="319">
        <f t="shared" si="5"/>
        <v>1</v>
      </c>
      <c r="K49" s="319">
        <f t="shared" si="5"/>
        <v>1</v>
      </c>
      <c r="L49" s="319">
        <f>L42/L$42</f>
        <v>1</v>
      </c>
    </row>
    <row r="50" spans="3:12" x14ac:dyDescent="0.2">
      <c r="C50" s="339" t="s">
        <v>355</v>
      </c>
    </row>
  </sheetData>
  <mergeCells count="1">
    <mergeCell ref="L12:M12"/>
  </mergeCells>
  <hyperlinks>
    <hyperlink ref="L12" location="Indice!A1" display="Volver al I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P99"/>
  <sheetViews>
    <sheetView workbookViewId="0">
      <selection activeCell="N1" sqref="N1"/>
    </sheetView>
  </sheetViews>
  <sheetFormatPr baseColWidth="10" defaultRowHeight="12.75" x14ac:dyDescent="0.2"/>
  <cols>
    <col min="1" max="1" width="3.85546875" bestFit="1" customWidth="1"/>
    <col min="2" max="2" width="8.7109375" customWidth="1"/>
    <col min="3" max="3" width="9" customWidth="1"/>
    <col min="4" max="4" width="30.7109375" customWidth="1"/>
    <col min="5" max="5" width="11.42578125" customWidth="1"/>
    <col min="7" max="7" width="12.85546875" customWidth="1"/>
    <col min="10" max="10" width="12.28515625" bestFit="1" customWidth="1"/>
  </cols>
  <sheetData>
    <row r="1" spans="1:42" x14ac:dyDescent="0.2">
      <c r="C1" s="21">
        <f>+'TODOS LOS AÑOS'!C3</f>
        <v>38717</v>
      </c>
      <c r="D1" s="21">
        <f>+'TODOS LOS AÑOS'!D3</f>
        <v>38717</v>
      </c>
      <c r="E1" s="21">
        <f>+'TODOS LOS AÑOS'!E3</f>
        <v>38892</v>
      </c>
      <c r="F1" s="21">
        <f>+'TODOS LOS AÑOS'!F3</f>
        <v>38898</v>
      </c>
      <c r="G1" s="21">
        <f>+'TODOS LOS AÑOS'!G3</f>
        <v>39082</v>
      </c>
      <c r="H1" s="21">
        <f>+'TODOS LOS AÑOS'!H3</f>
        <v>39080</v>
      </c>
      <c r="I1" s="21">
        <f>+'TODOS LOS AÑOS'!I3</f>
        <v>39271</v>
      </c>
      <c r="J1" s="21">
        <f>+'TODOS LOS AÑOS'!J3</f>
        <v>39264</v>
      </c>
      <c r="K1" s="21">
        <f>+'TODOS LOS AÑOS'!K3</f>
        <v>39446</v>
      </c>
      <c r="L1" s="21">
        <f>+'TODOS LOS AÑOS'!L3</f>
        <v>39446</v>
      </c>
      <c r="M1" s="21">
        <f>+'TODOS LOS AÑOS'!M3</f>
        <v>39628</v>
      </c>
      <c r="N1" s="21">
        <f>+'TODOS LOS AÑOS'!N3</f>
        <v>39628</v>
      </c>
      <c r="O1" s="21">
        <f>+'TODOS LOS AÑOS'!O3</f>
        <v>39817</v>
      </c>
      <c r="P1" s="21">
        <f>+'TODOS LOS AÑOS'!P3</f>
        <v>39817</v>
      </c>
      <c r="Q1" s="21">
        <f>+'TODOS LOS AÑOS'!Q3</f>
        <v>39901</v>
      </c>
      <c r="R1" s="21">
        <f>+'TODOS LOS AÑOS'!R3</f>
        <v>39901</v>
      </c>
      <c r="S1" s="21">
        <f>+'TODOS LOS AÑOS'!S3</f>
        <v>39992</v>
      </c>
      <c r="T1" s="21">
        <f>+'TODOS LOS AÑOS'!T3</f>
        <v>39992</v>
      </c>
      <c r="U1" s="21">
        <f>+'TODOS LOS AÑOS'!U3</f>
        <v>40083</v>
      </c>
      <c r="V1" s="21">
        <f>+'TODOS LOS AÑOS'!V3</f>
        <v>40083</v>
      </c>
      <c r="W1" s="21">
        <f>+'TODOS LOS AÑOS'!W3</f>
        <v>40174</v>
      </c>
      <c r="X1" s="21">
        <f>+'TODOS LOS AÑOS'!X3</f>
        <v>40174</v>
      </c>
      <c r="Y1" s="21">
        <f>+'TODOS LOS AÑOS'!Y3</f>
        <v>40265</v>
      </c>
      <c r="Z1" s="21">
        <f>+'TODOS LOS AÑOS'!Z3</f>
        <v>40265</v>
      </c>
      <c r="AA1" s="21">
        <f>+'TODOS LOS AÑOS'!AA3</f>
        <v>40356</v>
      </c>
      <c r="AB1" s="21">
        <f>+'TODOS LOS AÑOS'!AB3</f>
        <v>40357</v>
      </c>
      <c r="AC1" s="21">
        <f>+'TODOS LOS AÑOS'!AC3</f>
        <v>40448</v>
      </c>
      <c r="AD1" s="21">
        <f>+'TODOS LOS AÑOS'!AD3</f>
        <v>40448</v>
      </c>
      <c r="AE1" s="21">
        <f>+'TODOS LOS AÑOS'!AE3</f>
        <v>40545</v>
      </c>
      <c r="AF1" s="21">
        <f>+'TODOS LOS AÑOS'!AF3</f>
        <v>40545</v>
      </c>
      <c r="AG1" s="21">
        <f>+'TODOS LOS AÑOS'!AG3</f>
        <v>40629</v>
      </c>
      <c r="AH1" s="21">
        <f>+'TODOS LOS AÑOS'!AH3</f>
        <v>40629</v>
      </c>
      <c r="AI1" s="21">
        <f>+'TODOS LOS AÑOS'!AI3</f>
        <v>40727</v>
      </c>
      <c r="AJ1" s="21">
        <f>+'TODOS LOS AÑOS'!AJ3</f>
        <v>40727</v>
      </c>
      <c r="AK1" s="21">
        <f>+'TODOS LOS AÑOS'!AK3</f>
        <v>40819</v>
      </c>
      <c r="AL1" s="21">
        <f>+'TODOS LOS AÑOS'!AL3</f>
        <v>40819</v>
      </c>
    </row>
    <row r="2" spans="1:42" x14ac:dyDescent="0.2">
      <c r="C2" s="1"/>
      <c r="D2" s="1"/>
      <c r="E2" s="11">
        <v>6</v>
      </c>
      <c r="F2" s="11">
        <v>6</v>
      </c>
      <c r="G2" s="1"/>
      <c r="H2" s="1"/>
      <c r="I2" s="11">
        <v>6</v>
      </c>
      <c r="J2" s="11">
        <v>6</v>
      </c>
      <c r="K2" s="1"/>
      <c r="L2" s="1"/>
      <c r="M2" s="11">
        <v>6</v>
      </c>
      <c r="N2" s="11">
        <v>6</v>
      </c>
      <c r="O2" s="1"/>
      <c r="P2" s="1"/>
      <c r="Q2" s="11"/>
      <c r="R2" s="1"/>
      <c r="S2" s="11">
        <v>6</v>
      </c>
      <c r="T2" s="11">
        <v>6</v>
      </c>
      <c r="U2" s="1"/>
      <c r="V2" s="1"/>
      <c r="W2" s="8"/>
      <c r="X2" s="12"/>
      <c r="Y2" s="12"/>
      <c r="Z2" s="12"/>
      <c r="AA2" s="12">
        <v>6</v>
      </c>
      <c r="AB2" s="12">
        <v>6</v>
      </c>
      <c r="AC2" s="12"/>
      <c r="AD2" s="12"/>
      <c r="AE2" s="12"/>
      <c r="AF2" s="12"/>
      <c r="AG2" s="12"/>
      <c r="AH2" s="12"/>
      <c r="AI2" s="8">
        <v>6</v>
      </c>
      <c r="AJ2" s="1">
        <v>6</v>
      </c>
    </row>
    <row r="3" spans="1:42" x14ac:dyDescent="0.2">
      <c r="B3" t="s">
        <v>248</v>
      </c>
      <c r="E3" t="s">
        <v>195</v>
      </c>
      <c r="F3" t="s">
        <v>194</v>
      </c>
      <c r="G3" t="s">
        <v>99</v>
      </c>
      <c r="I3" t="s">
        <v>195</v>
      </c>
      <c r="J3" t="s">
        <v>194</v>
      </c>
      <c r="K3" t="s">
        <v>99</v>
      </c>
      <c r="M3" t="s">
        <v>195</v>
      </c>
      <c r="N3" t="s">
        <v>194</v>
      </c>
      <c r="O3" t="s">
        <v>99</v>
      </c>
      <c r="S3" t="s">
        <v>195</v>
      </c>
      <c r="T3" t="s">
        <v>194</v>
      </c>
      <c r="U3" t="s">
        <v>99</v>
      </c>
      <c r="AA3" t="s">
        <v>195</v>
      </c>
      <c r="AB3" t="s">
        <v>194</v>
      </c>
      <c r="AC3" t="s">
        <v>99</v>
      </c>
      <c r="AI3" t="s">
        <v>195</v>
      </c>
      <c r="AJ3" t="s">
        <v>194</v>
      </c>
      <c r="AK3" t="s">
        <v>99</v>
      </c>
      <c r="AL3" s="20"/>
    </row>
    <row r="4" spans="1:42" x14ac:dyDescent="0.2">
      <c r="A4" s="20"/>
      <c r="B4" s="20" t="s">
        <v>242</v>
      </c>
      <c r="C4" s="20"/>
      <c r="D4" s="20"/>
      <c r="E4" s="20">
        <f>+SUMIFS('TODOS LOS AÑOS'!E$4:E$84,'TODOS LOS AÑOS'!$A$4:$A$84,"&gt;="&amp;PorGrpPrSal!$K12,'TODOS LOS AÑOS'!$A$4:$A$84,"&lt;="&amp;PorGrpPrSal!$L12)</f>
        <v>1938014</v>
      </c>
      <c r="F4" s="20">
        <f>+SUMIFS('TODOS LOS AÑOS'!F$4:F$84,'TODOS LOS AÑOS'!$A$4:$A$84,"&gt;="&amp;PorGrpPrSal!$K12,'TODOS LOS AÑOS'!$A$4:$A$84,"&lt;="&amp;PorGrpPrSal!$L12)</f>
        <v>83835</v>
      </c>
      <c r="G4" s="20">
        <f>+F4+E4</f>
        <v>2021849</v>
      </c>
      <c r="H4" s="22">
        <f>+G4/G$8</f>
        <v>1</v>
      </c>
      <c r="I4" s="20">
        <f>+SUMIFS('TODOS LOS AÑOS'!I$4:I$84,'TODOS LOS AÑOS'!$A$4:$A$84,"&gt;="&amp;PorGrpPrSal!$K12,'TODOS LOS AÑOS'!$A$4:$A$84,"&lt;="&amp;PorGrpPrSal!$L12)</f>
        <v>2864768</v>
      </c>
      <c r="J4" s="20">
        <f>+SUMIFS('TODOS LOS AÑOS'!J$4:J$84,'TODOS LOS AÑOS'!$A$4:$A$84,"&gt;="&amp;PorGrpPrSal!$K12,'TODOS LOS AÑOS'!$A$4:$A$84,"&lt;="&amp;PorGrpPrSal!$L12)</f>
        <v>146383</v>
      </c>
      <c r="K4" s="20">
        <f>+J4+I4</f>
        <v>3011151</v>
      </c>
      <c r="L4" s="22">
        <f>+K4/K$8</f>
        <v>0.84646711172130895</v>
      </c>
      <c r="M4" s="20">
        <f>+SUMIFS('TODOS LOS AÑOS'!M$4:M$84,'TODOS LOS AÑOS'!$A$4:$A$84,"&gt;="&amp;PorGrpPrSal!$K12,'TODOS LOS AÑOS'!$A$4:$A$84,"&lt;="&amp;PorGrpPrSal!$L12)</f>
        <v>3739252</v>
      </c>
      <c r="N4" s="20">
        <f>+SUMIFS('TODOS LOS AÑOS'!N$4:N$84,'TODOS LOS AÑOS'!$A$4:$A$84,"&gt;="&amp;PorGrpPrSal!$K12,'TODOS LOS AÑOS'!$A$4:$A$84,"&lt;="&amp;PorGrpPrSal!$L12)</f>
        <v>197589</v>
      </c>
      <c r="O4" s="20">
        <f>+N4+M4</f>
        <v>3936841</v>
      </c>
      <c r="P4" s="22">
        <f>+O4/O$8</f>
        <v>0.69090234226581948</v>
      </c>
      <c r="Q4" s="20"/>
      <c r="R4" s="20"/>
      <c r="S4" s="20">
        <f>+SUMIFS('TODOS LOS AÑOS'!S$4:S$84,'TODOS LOS AÑOS'!$A$4:$A$84,"&gt;="&amp;PorGrpPrSal!$K12,'TODOS LOS AÑOS'!$A$4:$A$84,"&lt;="&amp;PorGrpPrSal!$L12)</f>
        <v>4715040</v>
      </c>
      <c r="T4" s="20">
        <f>+SUMIFS('TODOS LOS AÑOS'!T$4:T$84,'TODOS LOS AÑOS'!$A$4:$A$84,"&gt;="&amp;PorGrpPrSal!$K12,'TODOS LOS AÑOS'!$A$4:$A$84,"&lt;="&amp;PorGrpPrSal!$L12)</f>
        <v>272064</v>
      </c>
      <c r="U4" s="20">
        <f>+T4+S4</f>
        <v>4987104</v>
      </c>
      <c r="V4" s="22">
        <f>+U4/U$8</f>
        <v>0.62328570323395671</v>
      </c>
      <c r="W4" s="20"/>
      <c r="X4" s="20"/>
      <c r="Y4" s="20"/>
      <c r="Z4" s="20"/>
      <c r="AA4" s="20">
        <f>+SUMIFS('TODOS LOS AÑOS'!AA$4:AA$84,'TODOS LOS AÑOS'!$A$4:$A$84,"&gt;="&amp;PorGrpPrSal!$K12,'TODOS LOS AÑOS'!$A$4:$A$84,"&lt;="&amp;PorGrpPrSal!$L12)</f>
        <v>5580004</v>
      </c>
      <c r="AB4" s="20">
        <f>+SUMIFS('TODOS LOS AÑOS'!AB$4:AB$84,'TODOS LOS AÑOS'!$A$4:$A$84,"&gt;="&amp;PorGrpPrSal!$K12,'TODOS LOS AÑOS'!$A$4:$A$84,"&lt;="&amp;PorGrpPrSal!$L12)</f>
        <v>332299</v>
      </c>
      <c r="AC4" s="20">
        <f>+AB4+AA4</f>
        <v>5912303</v>
      </c>
      <c r="AD4" s="22">
        <f>+AC4/AC$8</f>
        <v>0.58810978945714043</v>
      </c>
      <c r="AE4" s="20"/>
      <c r="AF4" s="20"/>
      <c r="AG4" s="20"/>
      <c r="AH4" s="20"/>
      <c r="AI4" s="20">
        <f>+SUMIFS('TODOS LOS AÑOS'!AI$4:AI$84,'TODOS LOS AÑOS'!$A$4:$A$84,"&gt;="&amp;PorGrpPrSal!$K12,'TODOS LOS AÑOS'!$A$4:$A$84,"&lt;="&amp;PorGrpPrSal!$L12)</f>
        <v>6743519</v>
      </c>
      <c r="AJ4" s="20">
        <f>+SUMIFS('TODOS LOS AÑOS'!AJ$4:AJ$84,'TODOS LOS AÑOS'!$A$4:$A$84,"&gt;="&amp;PorGrpPrSal!$K12,'TODOS LOS AÑOS'!$A$4:$A$84,"&lt;="&amp;PorGrpPrSal!$L12)</f>
        <v>397042</v>
      </c>
      <c r="AK4" s="20">
        <f>+AJ4+AI4</f>
        <v>7140561</v>
      </c>
      <c r="AL4" s="22">
        <f>+AK4/AK$8</f>
        <v>0.56195836074042349</v>
      </c>
    </row>
    <row r="5" spans="1:42" ht="22.5" x14ac:dyDescent="0.2">
      <c r="A5" s="13"/>
      <c r="B5" s="13" t="s">
        <v>243</v>
      </c>
      <c r="C5" s="20"/>
      <c r="D5" s="20"/>
      <c r="E5" s="20">
        <f>+SUMIFS('TODOS LOS AÑOS'!E$4:E$84,'TODOS LOS AÑOS'!$A$4:$A$84,"&gt;="&amp;PorGrpPrSal!$K13,'TODOS LOS AÑOS'!$A$4:$A$84,"&lt;="&amp;PorGrpPrSal!$L13)</f>
        <v>0</v>
      </c>
      <c r="F5" s="20">
        <f>+SUMIFS('TODOS LOS AÑOS'!F$4:F$84,'TODOS LOS AÑOS'!$A$4:$A$84,"&gt;="&amp;PorGrpPrSal!$K13,'TODOS LOS AÑOS'!$A$4:$A$84,"&lt;="&amp;PorGrpPrSal!$L13)</f>
        <v>0</v>
      </c>
      <c r="G5" s="20">
        <f>+F5+E5</f>
        <v>0</v>
      </c>
      <c r="H5" s="22"/>
      <c r="I5" s="20">
        <f>+SUMIFS('TODOS LOS AÑOS'!I$4:I$84,'TODOS LOS AÑOS'!$A$4:$A$84,"&gt;="&amp;PorGrpPrSal!$K13,'TODOS LOS AÑOS'!$A$4:$A$84,"&lt;="&amp;PorGrpPrSal!$L13)</f>
        <v>511671</v>
      </c>
      <c r="J5" s="20">
        <f>+SUMIFS('TODOS LOS AÑOS'!J$4:J$84,'TODOS LOS AÑOS'!$A$4:$A$84,"&gt;="&amp;PorGrpPrSal!$K13,'TODOS LOS AÑOS'!$A$4:$A$84,"&lt;="&amp;PorGrpPrSal!$L13)</f>
        <v>34494</v>
      </c>
      <c r="K5" s="20">
        <f>+J5+I5</f>
        <v>546165</v>
      </c>
      <c r="L5" s="22">
        <f>+K5/K$8</f>
        <v>0.15353288827869102</v>
      </c>
      <c r="M5" s="20">
        <f>+SUMIFS('TODOS LOS AÑOS'!M$4:M$84,'TODOS LOS AÑOS'!$A$4:$A$84,"&gt;="&amp;PorGrpPrSal!$K13,'TODOS LOS AÑOS'!$A$4:$A$84,"&lt;="&amp;PorGrpPrSal!$L13)</f>
        <v>968205</v>
      </c>
      <c r="N5" s="20">
        <f>+SUMIFS('TODOS LOS AÑOS'!N$4:N$84,'TODOS LOS AÑOS'!$A$4:$A$84,"&gt;="&amp;PorGrpPrSal!$K13,'TODOS LOS AÑOS'!$A$4:$A$84,"&lt;="&amp;PorGrpPrSal!$L13)</f>
        <v>64093</v>
      </c>
      <c r="O5" s="20">
        <f>+N5+M5</f>
        <v>1032298</v>
      </c>
      <c r="P5" s="22">
        <f>+O5/O$8</f>
        <v>0.18116482380576734</v>
      </c>
      <c r="Q5" s="20"/>
      <c r="R5" s="20"/>
      <c r="S5" s="20">
        <f>+SUMIFS('TODOS LOS AÑOS'!S$4:S$84,'TODOS LOS AÑOS'!$A$4:$A$84,"&gt;="&amp;PorGrpPrSal!$K13,'TODOS LOS AÑOS'!$A$4:$A$84,"&lt;="&amp;PorGrpPrSal!$L13)</f>
        <v>1444145</v>
      </c>
      <c r="T5" s="20">
        <f>+SUMIFS('TODOS LOS AÑOS'!T$4:T$84,'TODOS LOS AÑOS'!$A$4:$A$84,"&gt;="&amp;PorGrpPrSal!$K13,'TODOS LOS AÑOS'!$A$4:$A$84,"&lt;="&amp;PorGrpPrSal!$L13)</f>
        <v>101520</v>
      </c>
      <c r="U5" s="20">
        <f>+T5+S5</f>
        <v>1545665</v>
      </c>
      <c r="V5" s="22">
        <f>+U5/U$8</f>
        <v>0.19317641992008061</v>
      </c>
      <c r="W5" s="20"/>
      <c r="X5" s="20"/>
      <c r="Y5" s="20"/>
      <c r="Z5" s="20"/>
      <c r="AA5" s="20">
        <f>+SUMIFS('TODOS LOS AÑOS'!AA$4:AA$84,'TODOS LOS AÑOS'!$A$4:$A$84,"&gt;="&amp;PorGrpPrSal!$K13,'TODOS LOS AÑOS'!$A$4:$A$84,"&lt;="&amp;PorGrpPrSal!$L13)</f>
        <v>1855143</v>
      </c>
      <c r="AB5" s="20">
        <f>+SUMIFS('TODOS LOS AÑOS'!AB$4:AB$84,'TODOS LOS AÑOS'!$A$4:$A$84,"&gt;="&amp;PorGrpPrSal!$K13,'TODOS LOS AÑOS'!$A$4:$A$84,"&lt;="&amp;PorGrpPrSal!$L13)</f>
        <v>135552</v>
      </c>
      <c r="AC5" s="20">
        <f>+AB5+AA5</f>
        <v>1990695</v>
      </c>
      <c r="AD5" s="22">
        <f>+AC5/AC$8</f>
        <v>0.19801881218255935</v>
      </c>
      <c r="AE5" s="20"/>
      <c r="AF5" s="20"/>
      <c r="AG5" s="20"/>
      <c r="AH5" s="20"/>
      <c r="AI5" s="20">
        <f>+SUMIFS('TODOS LOS AÑOS'!AI$4:AI$84,'TODOS LOS AÑOS'!$A$4:$A$84,"&gt;="&amp;PorGrpPrSal!$K13,'TODOS LOS AÑOS'!$A$4:$A$84,"&lt;="&amp;PorGrpPrSal!$L13)</f>
        <v>2273183</v>
      </c>
      <c r="AJ5" s="20">
        <f>+SUMIFS('TODOS LOS AÑOS'!AJ$4:AJ$84,'TODOS LOS AÑOS'!$A$4:$A$84,"&gt;="&amp;PorGrpPrSal!$K13,'TODOS LOS AÑOS'!$A$4:$A$84,"&lt;="&amp;PorGrpPrSal!$L13)</f>
        <v>170197</v>
      </c>
      <c r="AK5" s="20">
        <f>+AJ5+AI5</f>
        <v>2443380</v>
      </c>
      <c r="AL5" s="22">
        <f>+AK5/AK$8</f>
        <v>0.19229270913951102</v>
      </c>
      <c r="AO5" s="19"/>
      <c r="AP5" s="19"/>
    </row>
    <row r="6" spans="1:42" ht="22.5" x14ac:dyDescent="0.2">
      <c r="A6" s="13"/>
      <c r="B6" s="13" t="s">
        <v>244</v>
      </c>
      <c r="C6" s="20"/>
      <c r="D6" s="20"/>
      <c r="E6" s="20">
        <f>+SUMIFS('TODOS LOS AÑOS'!E$4:E$84,'TODOS LOS AÑOS'!$A$4:$A$84,"&gt;="&amp;PorGrpPrSal!$K14,'TODOS LOS AÑOS'!$A$4:$A$84,"&lt;="&amp;PorGrpPrSal!$L14)</f>
        <v>0</v>
      </c>
      <c r="F6" s="20">
        <f>+SUMIFS('TODOS LOS AÑOS'!F$4:F$84,'TODOS LOS AÑOS'!$A$4:$A$84,"&gt;="&amp;PorGrpPrSal!$K14,'TODOS LOS AÑOS'!$A$4:$A$84,"&lt;="&amp;PorGrpPrSal!$L14)</f>
        <v>0</v>
      </c>
      <c r="G6" s="20">
        <f>+F6+E6</f>
        <v>0</v>
      </c>
      <c r="H6" s="22"/>
      <c r="I6" s="20">
        <f>+SUMIFS('TODOS LOS AÑOS'!I$4:I$84,'TODOS LOS AÑOS'!$A$4:$A$84,"&gt;="&amp;PorGrpPrSal!$K14,'TODOS LOS AÑOS'!$A$4:$A$84,"&lt;="&amp;PorGrpPrSal!$L14)</f>
        <v>0</v>
      </c>
      <c r="J6" s="20">
        <f>+SUMIFS('TODOS LOS AÑOS'!J$4:J$84,'TODOS LOS AÑOS'!$A$4:$A$84,"&gt;="&amp;PorGrpPrSal!$K14,'TODOS LOS AÑOS'!$A$4:$A$84,"&lt;="&amp;PorGrpPrSal!$L14)</f>
        <v>0</v>
      </c>
      <c r="K6" s="20">
        <f>+J6+I6</f>
        <v>0</v>
      </c>
      <c r="L6" s="20"/>
      <c r="M6" s="20">
        <f>+SUMIFS('TODOS LOS AÑOS'!M$4:M$84,'TODOS LOS AÑOS'!$A$4:$A$84,"&gt;="&amp;PorGrpPrSal!$K14,'TODOS LOS AÑOS'!$A$4:$A$84,"&lt;="&amp;PorGrpPrSal!$L14)</f>
        <v>712147</v>
      </c>
      <c r="N6" s="20">
        <f>+SUMIFS('TODOS LOS AÑOS'!N$4:N$84,'TODOS LOS AÑOS'!$A$4:$A$84,"&gt;="&amp;PorGrpPrSal!$K14,'TODOS LOS AÑOS'!$A$4:$A$84,"&lt;="&amp;PorGrpPrSal!$L14)</f>
        <v>16829</v>
      </c>
      <c r="O6" s="20">
        <f>+N6+M6</f>
        <v>728976</v>
      </c>
      <c r="P6" s="22">
        <f>+O6/O$8</f>
        <v>0.12793283392841318</v>
      </c>
      <c r="Q6" s="20"/>
      <c r="R6" s="20"/>
      <c r="S6" s="20">
        <f>+SUMIFS('TODOS LOS AÑOS'!S$4:S$84,'TODOS LOS AÑOS'!$A$4:$A$84,"&gt;="&amp;PorGrpPrSal!$K14,'TODOS LOS AÑOS'!$A$4:$A$84,"&lt;="&amp;PorGrpPrSal!$L14)</f>
        <v>1431857</v>
      </c>
      <c r="T6" s="20">
        <f>+SUMIFS('TODOS LOS AÑOS'!T$4:T$84,'TODOS LOS AÑOS'!$A$4:$A$84,"&gt;="&amp;PorGrpPrSal!$K14,'TODOS LOS AÑOS'!$A$4:$A$84,"&lt;="&amp;PorGrpPrSal!$L14)</f>
        <v>36687</v>
      </c>
      <c r="U6" s="20">
        <f>+T6+S6</f>
        <v>1468544</v>
      </c>
      <c r="V6" s="22">
        <f>+U6/U$8</f>
        <v>0.18353787684596265</v>
      </c>
      <c r="W6" s="20"/>
      <c r="X6" s="20"/>
      <c r="Y6" s="20"/>
      <c r="Z6" s="20"/>
      <c r="AA6" s="20">
        <f>+SUMIFS('TODOS LOS AÑOS'!AA$4:AA$84,'TODOS LOS AÑOS'!$A$4:$A$84,"&gt;="&amp;PorGrpPrSal!$K14,'TODOS LOS AÑOS'!$A$4:$A$84,"&lt;="&amp;PorGrpPrSal!$L14)</f>
        <v>2094892</v>
      </c>
      <c r="AB6" s="20">
        <f>+SUMIFS('TODOS LOS AÑOS'!AB$4:AB$84,'TODOS LOS AÑOS'!$A$4:$A$84,"&gt;="&amp;PorGrpPrSal!$K14,'TODOS LOS AÑOS'!$A$4:$A$84,"&lt;="&amp;PorGrpPrSal!$L14)</f>
        <v>55170</v>
      </c>
      <c r="AC6" s="20">
        <f>+AB6+AA6</f>
        <v>2150062</v>
      </c>
      <c r="AD6" s="22">
        <f>+AC6/AC$8</f>
        <v>0.21387139836030025</v>
      </c>
      <c r="AE6" s="20"/>
      <c r="AF6" s="20"/>
      <c r="AG6" s="20"/>
      <c r="AH6" s="20"/>
      <c r="AI6" s="20">
        <f>+SUMIFS('TODOS LOS AÑOS'!AI$4:AI$84,'TODOS LOS AÑOS'!$A$4:$A$84,"&gt;="&amp;PorGrpPrSal!$K14,'TODOS LOS AÑOS'!$A$4:$A$84,"&lt;="&amp;PorGrpPrSal!$L14)</f>
        <v>2782593</v>
      </c>
      <c r="AJ6" s="20">
        <f>+SUMIFS('TODOS LOS AÑOS'!AJ$4:AJ$84,'TODOS LOS AÑOS'!$A$4:$A$84,"&gt;="&amp;PorGrpPrSal!$K14,'TODOS LOS AÑOS'!$A$4:$A$84,"&lt;="&amp;PorGrpPrSal!$L14)</f>
        <v>72681</v>
      </c>
      <c r="AK6" s="20">
        <f>+AJ6+AI6</f>
        <v>2855274</v>
      </c>
      <c r="AL6" s="22">
        <f>+AK6/AK$8</f>
        <v>0.22470854832060841</v>
      </c>
      <c r="AO6" s="19"/>
      <c r="AP6" s="19"/>
    </row>
    <row r="7" spans="1:42" ht="22.5" x14ac:dyDescent="0.2">
      <c r="A7" s="13"/>
      <c r="B7" s="13" t="s">
        <v>245</v>
      </c>
      <c r="C7" s="20"/>
      <c r="D7" s="20"/>
      <c r="E7" s="20">
        <f>+SUMIFS('TODOS LOS AÑOS'!E$4:E$84,'TODOS LOS AÑOS'!$A$4:$A$84,"&gt;="&amp;PorGrpPrSal!$K15,'TODOS LOS AÑOS'!$A$4:$A$84,"&lt;="&amp;PorGrpPrSal!$L15)</f>
        <v>0</v>
      </c>
      <c r="F7" s="20">
        <f>+SUMIFS('TODOS LOS AÑOS'!F$4:F$84,'TODOS LOS AÑOS'!$A$4:$A$84,"&gt;="&amp;PorGrpPrSal!$K15,'TODOS LOS AÑOS'!$A$4:$A$84,"&lt;="&amp;PorGrpPrSal!$L15)</f>
        <v>0</v>
      </c>
      <c r="G7" s="20">
        <f>+F7+E7</f>
        <v>0</v>
      </c>
      <c r="H7" s="22"/>
      <c r="I7" s="20">
        <f>+SUMIFS('TODOS LOS AÑOS'!I$4:I$84,'TODOS LOS AÑOS'!$A$4:$A$84,"&gt;="&amp;PorGrpPrSal!$K15,'TODOS LOS AÑOS'!$A$4:$A$84,"&lt;="&amp;PorGrpPrSal!$L15)</f>
        <v>0</v>
      </c>
      <c r="J7" s="20">
        <f>+SUMIFS('TODOS LOS AÑOS'!J$4:J$84,'TODOS LOS AÑOS'!$A$4:$A$84,"&gt;="&amp;PorGrpPrSal!$K15,'TODOS LOS AÑOS'!$A$4:$A$84,"&lt;="&amp;PorGrpPrSal!$L15)</f>
        <v>0</v>
      </c>
      <c r="K7" s="20">
        <f>+J7+I7</f>
        <v>0</v>
      </c>
      <c r="L7" s="20"/>
      <c r="M7" s="20">
        <f>+SUMIFS('TODOS LOS AÑOS'!M$4:M$84,'TODOS LOS AÑOS'!$A$4:$A$84,"&gt;="&amp;PorGrpPrSal!$K15,'TODOS LOS AÑOS'!$A$4:$A$84,"&lt;="&amp;PorGrpPrSal!$L15)</f>
        <v>0</v>
      </c>
      <c r="N7" s="20">
        <f>+SUMIFS('TODOS LOS AÑOS'!N$4:N$84,'TODOS LOS AÑOS'!$A$4:$A$84,"&gt;="&amp;PorGrpPrSal!$K15,'TODOS LOS AÑOS'!$A$4:$A$84,"&lt;="&amp;PorGrpPrSal!$L15)</f>
        <v>0</v>
      </c>
      <c r="O7" s="20">
        <f>+N7+M7</f>
        <v>0</v>
      </c>
      <c r="P7" s="20"/>
      <c r="Q7" s="20"/>
      <c r="R7" s="20"/>
      <c r="S7" s="20">
        <f>+SUMIFS('TODOS LOS AÑOS'!S$4:S$84,'TODOS LOS AÑOS'!$A$4:$A$84,"&gt;="&amp;PorGrpPrSal!$K15,'TODOS LOS AÑOS'!$A$4:$A$84,"&lt;="&amp;PorGrpPrSal!$L15)</f>
        <v>0</v>
      </c>
      <c r="T7" s="20">
        <f>+SUMIFS('TODOS LOS AÑOS'!T$4:T$84,'TODOS LOS AÑOS'!$A$4:$A$84,"&gt;="&amp;PorGrpPrSal!$K15,'TODOS LOS AÑOS'!$A$4:$A$84,"&lt;="&amp;PorGrpPrSal!$L15)</f>
        <v>0</v>
      </c>
      <c r="U7" s="20">
        <f>+T7+S7</f>
        <v>0</v>
      </c>
      <c r="V7" s="20"/>
      <c r="W7" s="20"/>
      <c r="X7" s="20"/>
      <c r="Y7" s="20"/>
      <c r="Z7" s="20"/>
      <c r="AA7" s="20">
        <f>+SUMIFS('TODOS LOS AÑOS'!AA$4:AA$84,'TODOS LOS AÑOS'!$A$4:$A$84,"&gt;="&amp;PorGrpPrSal!$K15,'TODOS LOS AÑOS'!$A$4:$A$84,"&lt;="&amp;PorGrpPrSal!$L15)</f>
        <v>0</v>
      </c>
      <c r="AB7" s="20">
        <f>+SUMIFS('TODOS LOS AÑOS'!AB$4:AB$84,'TODOS LOS AÑOS'!$A$4:$A$84,"&gt;="&amp;PorGrpPrSal!$K15,'TODOS LOS AÑOS'!$A$4:$A$84,"&lt;="&amp;PorGrpPrSal!$L15)</f>
        <v>0</v>
      </c>
      <c r="AC7" s="20">
        <f>+AB7+AA7</f>
        <v>0</v>
      </c>
      <c r="AD7" s="20"/>
      <c r="AE7" s="20"/>
      <c r="AF7" s="20"/>
      <c r="AG7" s="20"/>
      <c r="AH7" s="20"/>
      <c r="AI7" s="20">
        <f>+SUMIFS('TODOS LOS AÑOS'!AI$4:AI$84,'TODOS LOS AÑOS'!$A$4:$A$84,"&gt;="&amp;PorGrpPrSal!$K15,'TODOS LOS AÑOS'!$A$4:$A$84,"&lt;="&amp;PorGrpPrSal!$L15)</f>
        <v>251424</v>
      </c>
      <c r="AJ7" s="20">
        <f>+SUMIFS('TODOS LOS AÑOS'!AJ$4:AJ$84,'TODOS LOS AÑOS'!$A$4:$A$84,"&gt;="&amp;PorGrpPrSal!$K15,'TODOS LOS AÑOS'!$A$4:$A$84,"&lt;="&amp;PorGrpPrSal!$L15)</f>
        <v>15927</v>
      </c>
      <c r="AK7" s="20">
        <f>+AJ7+AI7</f>
        <v>267351</v>
      </c>
      <c r="AL7" s="22">
        <f>+AK7/AK$8</f>
        <v>2.1040381799457067E-2</v>
      </c>
      <c r="AO7" s="19"/>
      <c r="AP7" s="19"/>
    </row>
    <row r="8" spans="1:42" x14ac:dyDescent="0.2">
      <c r="A8" s="13"/>
      <c r="B8" s="13" t="s">
        <v>99</v>
      </c>
      <c r="C8" s="20"/>
      <c r="D8" s="20"/>
      <c r="E8" s="20">
        <f>+SUM(E4:E7)</f>
        <v>1938014</v>
      </c>
      <c r="F8" s="20">
        <f>+SUM(F4:F7)</f>
        <v>83835</v>
      </c>
      <c r="G8" s="20">
        <f>+SUM(G4:G7)</f>
        <v>2021849</v>
      </c>
      <c r="H8" s="22"/>
      <c r="I8" s="20">
        <f>+SUM(I4:I7)</f>
        <v>3376439</v>
      </c>
      <c r="J8" s="20">
        <f>+SUM(J4:J7)</f>
        <v>180877</v>
      </c>
      <c r="K8" s="20">
        <f>+SUM(K4:K7)</f>
        <v>3557316</v>
      </c>
      <c r="L8" s="20"/>
      <c r="M8" s="20">
        <f>+SUM(M4:M7)</f>
        <v>5419604</v>
      </c>
      <c r="N8" s="20">
        <f>+SUM(N4:N7)</f>
        <v>278511</v>
      </c>
      <c r="O8" s="20">
        <f>+SUM(O4:O7)</f>
        <v>5698115</v>
      </c>
      <c r="P8" s="20"/>
      <c r="Q8" s="20"/>
      <c r="R8" s="20"/>
      <c r="S8" s="20">
        <f>+SUM(S4:S7)</f>
        <v>7591042</v>
      </c>
      <c r="T8" s="20">
        <f>+SUM(T4:T7)</f>
        <v>410271</v>
      </c>
      <c r="U8" s="20">
        <f>+SUM(U4:U7)</f>
        <v>8001313</v>
      </c>
      <c r="V8" s="20"/>
      <c r="W8" s="20"/>
      <c r="X8" s="20"/>
      <c r="Y8" s="20"/>
      <c r="Z8" s="20"/>
      <c r="AA8" s="20">
        <f>+SUM(AA4:AA7)</f>
        <v>9530039</v>
      </c>
      <c r="AB8" s="20">
        <f>+SUM(AB4:AB7)</f>
        <v>523021</v>
      </c>
      <c r="AC8" s="20">
        <f>+SUM(AC4:AC7)</f>
        <v>10053060</v>
      </c>
      <c r="AD8" s="20"/>
      <c r="AE8" s="20"/>
      <c r="AF8" s="20"/>
      <c r="AG8" s="20"/>
      <c r="AH8" s="20"/>
      <c r="AI8" s="20">
        <f>+SUM(AI4:AI7)</f>
        <v>12050719</v>
      </c>
      <c r="AJ8" s="20">
        <f>+SUM(AJ4:AJ7)</f>
        <v>655847</v>
      </c>
      <c r="AK8" s="20">
        <f>+SUM(AK4:AK7)</f>
        <v>12706566</v>
      </c>
      <c r="AO8" s="19"/>
      <c r="AP8" s="19"/>
    </row>
    <row r="9" spans="1:42" x14ac:dyDescent="0.2">
      <c r="A9" s="13"/>
      <c r="B9" s="13"/>
      <c r="C9" s="13"/>
      <c r="D9" s="13"/>
      <c r="K9" s="19"/>
      <c r="L9" s="19"/>
      <c r="O9" s="19"/>
      <c r="P9" s="19"/>
      <c r="S9" s="19"/>
      <c r="T9" s="19"/>
      <c r="Y9" s="19"/>
      <c r="Z9" s="19"/>
      <c r="AG9" s="19"/>
      <c r="AH9" s="19"/>
      <c r="AO9" s="19"/>
      <c r="AP9" s="19"/>
    </row>
    <row r="10" spans="1:42" x14ac:dyDescent="0.2">
      <c r="A10" s="13"/>
      <c r="B10" s="13"/>
      <c r="C10" s="1"/>
      <c r="E10" s="20"/>
      <c r="K10" s="19"/>
      <c r="L10" s="19"/>
      <c r="O10" s="19"/>
      <c r="P10" s="19"/>
      <c r="S10" s="19"/>
      <c r="T10" s="19"/>
      <c r="Y10" s="19"/>
      <c r="Z10" s="19"/>
      <c r="AG10" s="19"/>
      <c r="AH10" s="19"/>
    </row>
    <row r="11" spans="1:42" x14ac:dyDescent="0.2">
      <c r="A11" s="13"/>
      <c r="B11" s="13"/>
      <c r="C11" s="20" t="s">
        <v>249</v>
      </c>
      <c r="D11" s="20" t="s">
        <v>250</v>
      </c>
      <c r="E11" s="20" t="s">
        <v>251</v>
      </c>
      <c r="F11" s="20" t="s">
        <v>252</v>
      </c>
      <c r="G11" s="20" t="s">
        <v>253</v>
      </c>
      <c r="H11" s="305" t="s">
        <v>254</v>
      </c>
      <c r="K11" t="s">
        <v>246</v>
      </c>
      <c r="L11" t="s">
        <v>247</v>
      </c>
    </row>
    <row r="12" spans="1:42" x14ac:dyDescent="0.2">
      <c r="A12" s="13"/>
      <c r="B12" s="20" t="s">
        <v>242</v>
      </c>
      <c r="C12" s="23">
        <f>+H4</f>
        <v>1</v>
      </c>
      <c r="D12" s="23">
        <f>+L4</f>
        <v>0.84646711172130895</v>
      </c>
      <c r="E12" s="23">
        <f>+P4</f>
        <v>0.69090234226581948</v>
      </c>
      <c r="F12" s="23">
        <f>+V4</f>
        <v>0.62328570323395671</v>
      </c>
      <c r="G12" s="23">
        <f>+AD4</f>
        <v>0.58810978945714043</v>
      </c>
      <c r="H12" s="23">
        <f>+AL4</f>
        <v>0.56195836074042349</v>
      </c>
      <c r="K12" s="20">
        <v>1</v>
      </c>
      <c r="L12" s="20">
        <v>25</v>
      </c>
    </row>
    <row r="13" spans="1:42" ht="22.5" x14ac:dyDescent="0.2">
      <c r="A13" s="13"/>
      <c r="B13" s="13" t="s">
        <v>243</v>
      </c>
      <c r="C13" s="23"/>
      <c r="D13" s="23">
        <f>+L5</f>
        <v>0.15353288827869102</v>
      </c>
      <c r="E13" s="23">
        <f>+P5</f>
        <v>0.18116482380576734</v>
      </c>
      <c r="F13" s="23">
        <f>+V5</f>
        <v>0.19317641992008061</v>
      </c>
      <c r="G13" s="23">
        <f>+AD5</f>
        <v>0.19801881218255935</v>
      </c>
      <c r="H13" s="23">
        <f>+AL5</f>
        <v>0.19229270913951102</v>
      </c>
      <c r="K13" s="13">
        <f>+L12+1</f>
        <v>26</v>
      </c>
      <c r="L13" s="13">
        <v>40</v>
      </c>
    </row>
    <row r="14" spans="1:42" ht="22.5" x14ac:dyDescent="0.2">
      <c r="A14" s="13"/>
      <c r="B14" s="13" t="s">
        <v>244</v>
      </c>
      <c r="C14" s="23"/>
      <c r="D14" s="23"/>
      <c r="E14" s="23">
        <f>+P6</f>
        <v>0.12793283392841318</v>
      </c>
      <c r="F14" s="23">
        <f>+V6</f>
        <v>0.18353787684596265</v>
      </c>
      <c r="G14" s="23">
        <f>+AD6</f>
        <v>0.21387139836030025</v>
      </c>
      <c r="H14" s="23">
        <f>+AL6</f>
        <v>0.22470854832060841</v>
      </c>
      <c r="K14" s="13">
        <f>+L13+1</f>
        <v>41</v>
      </c>
      <c r="L14" s="13">
        <v>56</v>
      </c>
    </row>
    <row r="15" spans="1:42" ht="22.5" x14ac:dyDescent="0.2">
      <c r="A15" s="13"/>
      <c r="B15" s="13" t="s">
        <v>245</v>
      </c>
      <c r="C15" s="23"/>
      <c r="D15" s="23"/>
      <c r="E15" s="23"/>
      <c r="F15" s="23"/>
      <c r="G15" s="23"/>
      <c r="H15" s="23">
        <f>+AL7</f>
        <v>2.1040381799457067E-2</v>
      </c>
      <c r="K15" s="13">
        <f>+L14+1</f>
        <v>57</v>
      </c>
      <c r="L15" s="13">
        <v>69</v>
      </c>
    </row>
    <row r="16" spans="1:42" x14ac:dyDescent="0.2">
      <c r="A16" s="13"/>
      <c r="B16" s="13"/>
      <c r="C16" s="11"/>
      <c r="E16" s="20"/>
    </row>
    <row r="17" spans="1:10" x14ac:dyDescent="0.2">
      <c r="A17" s="13"/>
      <c r="B17" s="13"/>
      <c r="C17" s="11"/>
      <c r="E17" s="20"/>
    </row>
    <row r="18" spans="1:10" ht="56.25" x14ac:dyDescent="0.2">
      <c r="A18" s="13"/>
      <c r="B18" s="13" t="s">
        <v>268</v>
      </c>
      <c r="C18" s="1"/>
      <c r="E18" s="20"/>
    </row>
    <row r="19" spans="1:10" ht="51" x14ac:dyDescent="0.2">
      <c r="A19" s="13"/>
      <c r="B19" s="24" t="s">
        <v>270</v>
      </c>
      <c r="C19" s="26" t="s">
        <v>272</v>
      </c>
      <c r="D19" s="26" t="s">
        <v>271</v>
      </c>
      <c r="E19" s="27" t="s">
        <v>273</v>
      </c>
      <c r="F19" s="27" t="s">
        <v>274</v>
      </c>
      <c r="G19" s="28" t="s">
        <v>269</v>
      </c>
    </row>
    <row r="20" spans="1:10" ht="13.5" customHeight="1" x14ac:dyDescent="0.2">
      <c r="A20" s="13"/>
      <c r="B20" s="25">
        <v>1</v>
      </c>
      <c r="C20" s="25">
        <f>'Tasas de Uso'!A21</f>
        <v>15</v>
      </c>
      <c r="D20" s="30" t="s">
        <v>286</v>
      </c>
      <c r="E20" s="25">
        <f>'Tasas de Uso'!C21</f>
        <v>8.7993836560307521</v>
      </c>
      <c r="F20" s="25">
        <f>'Tasas de Uso'!D21</f>
        <v>5.1561151688044005</v>
      </c>
      <c r="G20" s="29">
        <f>'Tasas de Uso'!E21</f>
        <v>1.7065917590958606</v>
      </c>
      <c r="H20" s="13"/>
      <c r="I20" s="13"/>
      <c r="J20" t="str">
        <f>+TRIM(D20)</f>
        <v>Salud oral integral de la embarazada</v>
      </c>
    </row>
    <row r="21" spans="1:10" x14ac:dyDescent="0.2">
      <c r="A21" s="13"/>
      <c r="B21" s="25">
        <v>2</v>
      </c>
      <c r="C21" s="25">
        <f>'Tasas de Uso'!A47</f>
        <v>41</v>
      </c>
      <c r="D21" s="30" t="s">
        <v>23</v>
      </c>
      <c r="E21" s="25">
        <f>'Tasas de Uso'!C47</f>
        <v>1161.2908013571048</v>
      </c>
      <c r="F21" s="25">
        <f>'Tasas de Uso'!D47</f>
        <v>412.91932477293153</v>
      </c>
      <c r="G21" s="29">
        <f>'Tasas de Uso'!E47</f>
        <v>2.8123915052794155</v>
      </c>
      <c r="J21" t="str">
        <f t="shared" ref="J21:J84" si="0">+TRIM(D21)</f>
        <v>Salud Oral</v>
      </c>
    </row>
    <row r="22" spans="1:10" x14ac:dyDescent="0.2">
      <c r="A22" s="13"/>
      <c r="B22" s="25">
        <v>3</v>
      </c>
      <c r="C22" s="25">
        <f>'Tasas de Uso'!A8</f>
        <v>2</v>
      </c>
      <c r="D22" s="30" t="s">
        <v>288</v>
      </c>
      <c r="E22" s="25">
        <f>'Tasas de Uso'!C8</f>
        <v>1896.2179955260383</v>
      </c>
      <c r="F22" s="25">
        <f>'Tasas de Uso'!D8</f>
        <v>553.11890838206625</v>
      </c>
      <c r="G22" s="29">
        <f>'Tasas de Uso'!E8</f>
        <v>3.4282284817792341</v>
      </c>
      <c r="J22" t="str">
        <f t="shared" si="0"/>
        <v>Displasia luxante de caderas</v>
      </c>
    </row>
    <row r="23" spans="1:10" x14ac:dyDescent="0.2">
      <c r="A23" s="13"/>
      <c r="B23" s="25">
        <v>4</v>
      </c>
      <c r="C23" s="25">
        <f>'Tasas de Uso'!A75</f>
        <v>69</v>
      </c>
      <c r="D23" s="30" t="s">
        <v>90</v>
      </c>
      <c r="E23" s="25">
        <f>'Tasas de Uso'!C75</f>
        <v>1.0720061306839495</v>
      </c>
      <c r="F23" s="25">
        <f>'Tasas de Uso'!D75</f>
        <v>1.2971358915231197</v>
      </c>
      <c r="G23" s="29">
        <f>'Tasas de Uso'!E75</f>
        <v>0.82644088232357915</v>
      </c>
      <c r="J23" t="str">
        <f t="shared" si="0"/>
        <v>Analgesia del Parto</v>
      </c>
    </row>
    <row r="24" spans="1:10" x14ac:dyDescent="0.2">
      <c r="A24" s="13"/>
      <c r="B24" s="25">
        <v>5</v>
      </c>
      <c r="C24" s="25">
        <f>'Tasas de Uso'!A22</f>
        <v>16</v>
      </c>
      <c r="D24" s="30" t="s">
        <v>19</v>
      </c>
      <c r="E24" s="25">
        <f>'Tasas de Uso'!C22</f>
        <v>13.629514828808091</v>
      </c>
      <c r="F24" s="25">
        <f>'Tasas de Uso'!D22</f>
        <v>14.339490112269774</v>
      </c>
      <c r="G24" s="29">
        <f>'Tasas de Uso'!E22</f>
        <v>0.95048810816123908</v>
      </c>
      <c r="J24" t="str">
        <f t="shared" si="0"/>
        <v>Infección Respiratoria Aguda (IRA) Infantil</v>
      </c>
    </row>
    <row r="25" spans="1:10" x14ac:dyDescent="0.2">
      <c r="A25" s="13"/>
      <c r="B25" s="25">
        <v>6</v>
      </c>
      <c r="C25" s="25">
        <f>'Tasas de Uso'!A25</f>
        <v>19</v>
      </c>
      <c r="D25" s="30" t="s">
        <v>84</v>
      </c>
      <c r="E25" s="25">
        <f>'Tasas de Uso'!C25</f>
        <v>11552.571991564973</v>
      </c>
      <c r="F25" s="25">
        <f>'Tasas de Uso'!D25</f>
        <v>1370.1698882650917</v>
      </c>
      <c r="G25" s="29">
        <f>'Tasas de Uso'!E25</f>
        <v>8.4314887449415732</v>
      </c>
      <c r="J25" t="str">
        <f t="shared" si="0"/>
        <v>Salud Oral Integral del Adulto de 60 años</v>
      </c>
    </row>
    <row r="26" spans="1:10" ht="22.5" x14ac:dyDescent="0.2">
      <c r="A26" s="13"/>
      <c r="B26" s="25">
        <v>7</v>
      </c>
      <c r="C26" s="25">
        <f>'Tasas de Uso'!A20</f>
        <v>14</v>
      </c>
      <c r="D26" s="30" t="s">
        <v>29</v>
      </c>
      <c r="E26" s="25">
        <f>'Tasas de Uso'!C20</f>
        <v>17.755341482631543</v>
      </c>
      <c r="F26" s="25">
        <f>'Tasas de Uso'!D20</f>
        <v>11.592073430516058</v>
      </c>
      <c r="G26" s="29">
        <f>'Tasas de Uso'!E20</f>
        <v>1.5316795212744876</v>
      </c>
      <c r="J26" t="str">
        <f t="shared" si="0"/>
        <v>Vicios de refracción en personas de 65 años y más</v>
      </c>
    </row>
    <row r="27" spans="1:10" x14ac:dyDescent="0.2">
      <c r="A27" s="13"/>
      <c r="B27" s="25">
        <v>8</v>
      </c>
      <c r="C27" s="25">
        <f>'Tasas de Uso'!A18</f>
        <v>12</v>
      </c>
      <c r="D27" s="30" t="s">
        <v>24</v>
      </c>
      <c r="E27" s="25">
        <f>'Tasas de Uso'!C18</f>
        <v>79.829728663143811</v>
      </c>
      <c r="F27" s="25">
        <f>'Tasas de Uso'!D18</f>
        <v>56.954500473434287</v>
      </c>
      <c r="G27" s="29">
        <f>'Tasas de Uso'!E18</f>
        <v>1.4016403971513962</v>
      </c>
      <c r="J27" t="str">
        <f t="shared" si="0"/>
        <v>Prematurez</v>
      </c>
    </row>
    <row r="28" spans="1:10" x14ac:dyDescent="0.2">
      <c r="A28" s="13"/>
      <c r="B28" s="25">
        <v>9</v>
      </c>
      <c r="C28" s="25">
        <f>'Tasas de Uso'!A7</f>
        <v>1</v>
      </c>
      <c r="D28" s="30" t="s">
        <v>3</v>
      </c>
      <c r="E28" s="25">
        <f>'Tasas de Uso'!C7</f>
        <v>14.993196855538017</v>
      </c>
      <c r="F28" s="25">
        <f>'Tasas de Uso'!D7</f>
        <v>7.9773857328671864</v>
      </c>
      <c r="G28" s="29">
        <f>'Tasas de Uso'!E7</f>
        <v>1.8794624401532163</v>
      </c>
      <c r="J28" t="str">
        <f t="shared" si="0"/>
        <v>Cáncer Cérvicouterino</v>
      </c>
    </row>
    <row r="29" spans="1:10" ht="22.5" x14ac:dyDescent="0.2">
      <c r="A29" s="13"/>
      <c r="B29" s="25">
        <v>10</v>
      </c>
      <c r="C29" s="25">
        <f>'Tasas de Uso'!A12</f>
        <v>6</v>
      </c>
      <c r="D29" s="30" t="s">
        <v>36</v>
      </c>
      <c r="E29" s="25">
        <f>'Tasas de Uso'!C12</f>
        <v>3.2085739050332105</v>
      </c>
      <c r="F29" s="25">
        <f>'Tasas de Uso'!D12</f>
        <v>10.895941488794204</v>
      </c>
      <c r="G29" s="29">
        <f>'Tasas de Uso'!E12</f>
        <v>0.29447422311628862</v>
      </c>
      <c r="J29" t="str">
        <f t="shared" si="0"/>
        <v>Órtesis (o ayudas técnicas) para personas de 65 años y más</v>
      </c>
    </row>
    <row r="30" spans="1:10" x14ac:dyDescent="0.2">
      <c r="A30" s="13"/>
      <c r="B30" s="25"/>
      <c r="C30" s="25">
        <f>'Tasas de Uso'!A16</f>
        <v>10</v>
      </c>
      <c r="D30" s="30" t="s">
        <v>83</v>
      </c>
      <c r="E30" s="25">
        <f>'Tasas de Uso'!C16</f>
        <v>5.8700447827610045</v>
      </c>
      <c r="F30" s="25">
        <f>'Tasas de Uso'!D16</f>
        <v>7.8202387779573543</v>
      </c>
      <c r="G30" s="29">
        <f>'Tasas de Uso'!E16</f>
        <v>0.75062219318759216</v>
      </c>
      <c r="J30" t="str">
        <f t="shared" si="0"/>
        <v>Urgencia Odontológicas Ambulatoria</v>
      </c>
    </row>
    <row r="31" spans="1:10" ht="33.75" x14ac:dyDescent="0.2">
      <c r="A31" s="13"/>
      <c r="B31" s="25"/>
      <c r="C31" s="25">
        <f>'Tasas de Uso'!A27</f>
        <v>21</v>
      </c>
      <c r="D31" s="30" t="s">
        <v>80</v>
      </c>
      <c r="E31" s="25">
        <f>'Tasas de Uso'!C27</f>
        <v>721.76074858356526</v>
      </c>
      <c r="F31" s="25">
        <f>'Tasas de Uso'!D27</f>
        <v>660.5992221436926</v>
      </c>
      <c r="G31" s="29">
        <f>'Tasas de Uso'!E27</f>
        <v>1.0925849204626659</v>
      </c>
      <c r="J31" t="str">
        <f t="shared" si="0"/>
        <v>Tratamiento médico en personas de 55 años y más con Artrosis de Cadera y/o Rodilla, Leve y Moderada</v>
      </c>
    </row>
    <row r="32" spans="1:10" ht="33.75" x14ac:dyDescent="0.2">
      <c r="A32" s="13"/>
      <c r="B32" s="25"/>
      <c r="C32" s="25">
        <f>'Tasas de Uso'!A50</f>
        <v>44</v>
      </c>
      <c r="D32" s="30" t="s">
        <v>92</v>
      </c>
      <c r="E32" s="25">
        <f>'Tasas de Uso'!C50</f>
        <v>10.682838871746304</v>
      </c>
      <c r="F32" s="25">
        <f>'Tasas de Uso'!D50</f>
        <v>27.369567311137821</v>
      </c>
      <c r="G32" s="29">
        <f>'Tasas de Uso'!E50</f>
        <v>0.39031814972825712</v>
      </c>
      <c r="J32" t="str">
        <f t="shared" si="0"/>
        <v>Hipoacusia bilateral en personas de 65 años y más que requieren uso de audífonos</v>
      </c>
    </row>
    <row r="33" spans="1:10" x14ac:dyDescent="0.2">
      <c r="A33" s="13"/>
      <c r="B33" s="25"/>
      <c r="C33" s="25">
        <f>'Tasas de Uso'!A44</f>
        <v>38</v>
      </c>
      <c r="D33" s="30" t="s">
        <v>21</v>
      </c>
      <c r="E33" s="25">
        <f>'Tasas de Uso'!C44</f>
        <v>129.4403340523092</v>
      </c>
      <c r="F33" s="25">
        <f>'Tasas de Uso'!D44</f>
        <v>56.685748029484159</v>
      </c>
      <c r="G33" s="29">
        <f>'Tasas de Uso'!E44</f>
        <v>2.2834722756941117</v>
      </c>
      <c r="J33" t="str">
        <f t="shared" si="0"/>
        <v>Hipertensión Arterial</v>
      </c>
    </row>
    <row r="34" spans="1:10" ht="22.5" x14ac:dyDescent="0.2">
      <c r="A34" s="13"/>
      <c r="B34" s="25"/>
      <c r="C34" s="25">
        <f>'Tasas de Uso'!A11</f>
        <v>5</v>
      </c>
      <c r="D34" s="30" t="s">
        <v>20</v>
      </c>
      <c r="E34" s="25">
        <f>'Tasas de Uso'!C11</f>
        <v>339.11871716004134</v>
      </c>
      <c r="F34" s="25">
        <f>'Tasas de Uso'!D11</f>
        <v>21.078458237250697</v>
      </c>
      <c r="G34" s="29">
        <f>'Tasas de Uso'!E11</f>
        <v>16.088402355763247</v>
      </c>
      <c r="J34" t="str">
        <f t="shared" si="0"/>
        <v>Neumonía Comunitaria de Manejo Ambulatorio</v>
      </c>
    </row>
    <row r="35" spans="1:10" ht="22.5" x14ac:dyDescent="0.2">
      <c r="A35" s="13"/>
      <c r="B35" s="25"/>
      <c r="C35" s="25">
        <f>'Tasas de Uso'!A53</f>
        <v>47</v>
      </c>
      <c r="D35" s="30" t="s">
        <v>40</v>
      </c>
      <c r="E35" s="25">
        <f>'Tasas de Uso'!C53</f>
        <v>12477.397210733612</v>
      </c>
      <c r="F35" s="25">
        <f>'Tasas de Uso'!D53</f>
        <v>3804.0075140889167</v>
      </c>
      <c r="G35" s="29">
        <f>'Tasas de Uso'!E53</f>
        <v>3.2800663943278319</v>
      </c>
      <c r="J35" t="str">
        <f t="shared" si="0"/>
        <v>Síndrome de dificultad respiratoria en el recién nacido</v>
      </c>
    </row>
    <row r="36" spans="1:10" x14ac:dyDescent="0.2">
      <c r="A36" s="13"/>
      <c r="B36" s="25"/>
      <c r="C36" s="25">
        <f>'Tasas de Uso'!A60</f>
        <v>54</v>
      </c>
      <c r="D36" s="30" t="s">
        <v>34</v>
      </c>
      <c r="E36" s="25">
        <f>'Tasas de Uso'!C60</f>
        <v>16359.926650998219</v>
      </c>
      <c r="F36" s="25">
        <f>'Tasas de Uso'!D60</f>
        <v>148.62390190822472</v>
      </c>
      <c r="G36" s="29">
        <f>'Tasas de Uso'!E60</f>
        <v>110.0760136219575</v>
      </c>
      <c r="J36" t="str">
        <f t="shared" si="0"/>
        <v>Depresión en personas de 15 años y más</v>
      </c>
    </row>
    <row r="37" spans="1:10" x14ac:dyDescent="0.2">
      <c r="A37" s="13"/>
      <c r="B37" s="25"/>
      <c r="C37" s="25">
        <f>'Tasas de Uso'!A59</f>
        <v>53</v>
      </c>
      <c r="D37" s="30" t="s">
        <v>280</v>
      </c>
      <c r="E37" s="25">
        <f>'Tasas de Uso'!C59</f>
        <v>23.233933339471506</v>
      </c>
      <c r="F37" s="25">
        <f>'Tasas de Uso'!D59</f>
        <v>6.764351417075253</v>
      </c>
      <c r="G37" s="29">
        <f>'Tasas de Uso'!E59</f>
        <v>3.4347614289852069</v>
      </c>
      <c r="J37" t="str">
        <f t="shared" si="0"/>
        <v>Retinopatía del prematuro</v>
      </c>
    </row>
    <row r="38" spans="1:10" ht="22.5" x14ac:dyDescent="0.2">
      <c r="A38" s="13"/>
      <c r="B38" s="25"/>
      <c r="C38" s="25">
        <f>'Tasas de Uso'!A56</f>
        <v>50</v>
      </c>
      <c r="D38" s="30" t="s">
        <v>39</v>
      </c>
      <c r="E38" s="25">
        <f>'Tasas de Uso'!C56</f>
        <v>64.253367457869231</v>
      </c>
      <c r="F38" s="25">
        <f>'Tasas de Uso'!D56</f>
        <v>2.1402742210131476</v>
      </c>
      <c r="G38" s="29">
        <f>'Tasas de Uso'!E56</f>
        <v>30.021091141981533</v>
      </c>
      <c r="J38" t="str">
        <f t="shared" si="0"/>
        <v>Asma bronquial moderada y severa en menores de 15 años</v>
      </c>
    </row>
    <row r="39" spans="1:10" x14ac:dyDescent="0.2">
      <c r="A39" s="13"/>
      <c r="B39" s="25"/>
      <c r="C39" s="25">
        <f>'Tasas de Uso'!A14</f>
        <v>8</v>
      </c>
      <c r="D39" s="30" t="s">
        <v>5</v>
      </c>
      <c r="E39" s="25">
        <f>'Tasas de Uso'!C14</f>
        <v>52.136885665808009</v>
      </c>
      <c r="F39" s="25">
        <f>'Tasas de Uso'!D14</f>
        <v>70.097996668691906</v>
      </c>
      <c r="G39" s="29">
        <f>'Tasas de Uso'!E14</f>
        <v>0.74377140779394157</v>
      </c>
      <c r="J39" t="str">
        <f t="shared" si="0"/>
        <v>Infarto Agudo del Miocardio (IAM)</v>
      </c>
    </row>
    <row r="40" spans="1:10" ht="22.5" x14ac:dyDescent="0.2">
      <c r="A40" s="13"/>
      <c r="B40" s="25"/>
      <c r="C40" s="25">
        <f>'Tasas de Uso'!A69</f>
        <v>63</v>
      </c>
      <c r="D40" s="30" t="s">
        <v>277</v>
      </c>
      <c r="E40" s="25">
        <f>'Tasas de Uso'!C69</f>
        <v>3.1493735397118856</v>
      </c>
      <c r="F40" s="25">
        <f>'Tasas de Uso'!D69</f>
        <v>6.0673618264170113</v>
      </c>
      <c r="G40" s="29">
        <f>'Tasas de Uso'!E69</f>
        <v>0.51906802821609543</v>
      </c>
      <c r="J40" t="str">
        <f t="shared" si="0"/>
        <v>Hipoacusia neurosensorial bilateral del prematuro</v>
      </c>
    </row>
    <row r="41" spans="1:10" ht="33.75" x14ac:dyDescent="0.2">
      <c r="A41" s="13"/>
      <c r="B41" s="25"/>
      <c r="C41" s="25">
        <f>'Tasas de Uso'!A35</f>
        <v>29</v>
      </c>
      <c r="D41" s="30" t="s">
        <v>26</v>
      </c>
      <c r="E41" s="25">
        <f>'Tasas de Uso'!C35</f>
        <v>4692.6284735256468</v>
      </c>
      <c r="F41" s="25">
        <f>'Tasas de Uso'!D35</f>
        <v>1045.1150836875192</v>
      </c>
      <c r="G41" s="29">
        <f>'Tasas de Uso'!E35</f>
        <v>4.4900590822672539</v>
      </c>
      <c r="J41" t="str">
        <f t="shared" si="0"/>
        <v>Colecistectomía preventiva del cancer de vesícula en personas de 35 a 49 años sintomáticos</v>
      </c>
    </row>
    <row r="42" spans="1:10" x14ac:dyDescent="0.2">
      <c r="A42" s="13"/>
      <c r="B42" s="25"/>
      <c r="C42" s="25">
        <f>'Tasas de Uso'!A43</f>
        <v>37</v>
      </c>
      <c r="D42" s="30" t="s">
        <v>7</v>
      </c>
      <c r="E42" s="25">
        <f>'Tasas de Uso'!C43</f>
        <v>121.67504254228365</v>
      </c>
      <c r="F42" s="25">
        <f>'Tasas de Uso'!D43</f>
        <v>21.533641665323398</v>
      </c>
      <c r="G42" s="29">
        <f>'Tasas de Uso'!E43</f>
        <v>5.6504628633354894</v>
      </c>
      <c r="J42" t="str">
        <f t="shared" si="0"/>
        <v>Diabetes Mellitus Tipo 2</v>
      </c>
    </row>
    <row r="43" spans="1:10" x14ac:dyDescent="0.2">
      <c r="A43" s="13"/>
      <c r="B43" s="25"/>
      <c r="C43" s="25">
        <f>'Tasas de Uso'!A29</f>
        <v>23</v>
      </c>
      <c r="D43" s="30" t="s">
        <v>30</v>
      </c>
      <c r="E43" s="25">
        <f>'Tasas de Uso'!C29</f>
        <v>30569.437820127325</v>
      </c>
      <c r="F43" s="25">
        <f>'Tasas de Uso'!D29</f>
        <v>21545.635012233968</v>
      </c>
      <c r="G43" s="29">
        <f>'Tasas de Uso'!E29</f>
        <v>1.4188227825621984</v>
      </c>
      <c r="J43" t="str">
        <f t="shared" si="0"/>
        <v>Estrabismo en menores de 9 años</v>
      </c>
    </row>
    <row r="44" spans="1:10" x14ac:dyDescent="0.2">
      <c r="A44" s="13"/>
      <c r="B44" s="25"/>
      <c r="C44" s="25">
        <f>'Tasas de Uso'!A19</f>
        <v>13</v>
      </c>
      <c r="D44" s="30" t="s">
        <v>11</v>
      </c>
      <c r="E44" s="25">
        <f>'Tasas de Uso'!C19</f>
        <v>137.3483083556452</v>
      </c>
      <c r="F44" s="25">
        <f>'Tasas de Uso'!D19</f>
        <v>85.28265107212475</v>
      </c>
      <c r="G44" s="29">
        <f>'Tasas de Uso'!E19</f>
        <v>1.6105070214044799</v>
      </c>
      <c r="J44" t="str">
        <f t="shared" si="0"/>
        <v>Cataratas</v>
      </c>
    </row>
    <row r="45" spans="1:10" ht="22.5" x14ac:dyDescent="0.2">
      <c r="A45" s="13"/>
      <c r="B45" s="25"/>
      <c r="C45" s="25">
        <f>'Tasas de Uso'!A31</f>
        <v>25</v>
      </c>
      <c r="D45" s="30" t="s">
        <v>38</v>
      </c>
      <c r="E45" s="25">
        <f>'Tasas de Uso'!C31</f>
        <v>28.052378973680675</v>
      </c>
      <c r="F45" s="25">
        <f>'Tasas de Uso'!D31</f>
        <v>14.879291745712903</v>
      </c>
      <c r="G45" s="29">
        <f>'Tasas de Uso'!E31</f>
        <v>1.8853302598736441</v>
      </c>
      <c r="J45" t="str">
        <f t="shared" si="0"/>
        <v>Enfermedad pulmonar obstructiva crónica de tratamiento ambulatorio</v>
      </c>
    </row>
    <row r="46" spans="1:10" x14ac:dyDescent="0.2">
      <c r="A46" s="13"/>
      <c r="B46" s="25"/>
      <c r="C46" s="25">
        <f>'Tasas de Uso'!A65</f>
        <v>59</v>
      </c>
      <c r="D46" s="30" t="s">
        <v>275</v>
      </c>
      <c r="E46" s="25">
        <f>'Tasas de Uso'!C65</f>
        <v>586.48307196587734</v>
      </c>
      <c r="F46" s="25">
        <f>'Tasas de Uso'!D65</f>
        <v>185.18518518518519</v>
      </c>
      <c r="G46" s="29">
        <f>'Tasas de Uso'!E65</f>
        <v>3.1670085886157375</v>
      </c>
      <c r="J46" t="str">
        <f t="shared" si="0"/>
        <v>Displasia broncopulmonar del prematuro</v>
      </c>
    </row>
    <row r="47" spans="1:10" x14ac:dyDescent="0.2">
      <c r="A47" s="13"/>
      <c r="B47" s="25"/>
      <c r="C47" s="25">
        <f>'Tasas de Uso'!A26</f>
        <v>20</v>
      </c>
      <c r="D47" s="30" t="s">
        <v>2</v>
      </c>
      <c r="E47" s="25">
        <f>'Tasas de Uso'!C26</f>
        <v>595.26387725833308</v>
      </c>
      <c r="F47" s="25">
        <f>'Tasas de Uso'!D26</f>
        <v>31.324975260388857</v>
      </c>
      <c r="G47" s="29">
        <f>'Tasas de Uso'!E26</f>
        <v>19.002852270758464</v>
      </c>
      <c r="J47" t="str">
        <f t="shared" si="0"/>
        <v>Cardiopatías Congénitas Operables</v>
      </c>
    </row>
    <row r="48" spans="1:10" ht="22.5" x14ac:dyDescent="0.2">
      <c r="A48" s="13"/>
      <c r="B48" s="25"/>
      <c r="C48" s="25">
        <f>'Tasas de Uso'!A57</f>
        <v>51</v>
      </c>
      <c r="D48" s="30" t="s">
        <v>281</v>
      </c>
      <c r="E48" s="25">
        <f>'Tasas de Uso'!C57</f>
        <v>0.10422281826093954</v>
      </c>
      <c r="F48" s="25">
        <f>'Tasas de Uso'!D57</f>
        <v>0.32428397288077992</v>
      </c>
      <c r="G48" s="29">
        <f>'Tasas de Uso'!E57</f>
        <v>0.32139367645916972</v>
      </c>
      <c r="J48" t="str">
        <f t="shared" si="0"/>
        <v>Asma bronquial en personas de 15 años y más</v>
      </c>
    </row>
    <row r="49" spans="1:10" x14ac:dyDescent="0.2">
      <c r="A49" s="13"/>
      <c r="B49" s="25"/>
      <c r="C49" s="25">
        <f>'Tasas de Uso'!A24</f>
        <v>18</v>
      </c>
      <c r="D49" s="30" t="s">
        <v>9</v>
      </c>
      <c r="E49" s="25">
        <f>'Tasas de Uso'!C24</f>
        <v>336.92259348954298</v>
      </c>
      <c r="F49" s="25">
        <f>'Tasas de Uso'!D24</f>
        <v>25.456291871141225</v>
      </c>
      <c r="G49" s="29" t="str">
        <f>'Tasas de Uso'!E24</f>
        <v>ND</v>
      </c>
      <c r="J49" t="str">
        <f t="shared" si="0"/>
        <v>Disrafias Espinales</v>
      </c>
    </row>
    <row r="50" spans="1:10" ht="22.5" x14ac:dyDescent="0.2">
      <c r="A50" s="13"/>
      <c r="B50" s="25"/>
      <c r="C50" s="25">
        <f>'Tasas de Uso'!A23</f>
        <v>17</v>
      </c>
      <c r="D50" s="30" t="s">
        <v>37</v>
      </c>
      <c r="E50" s="25">
        <f>'Tasas de Uso'!C23</f>
        <v>9.4177209574217677</v>
      </c>
      <c r="F50" s="25">
        <f>'Tasas de Uso'!D23</f>
        <v>11.366125639086246</v>
      </c>
      <c r="G50" s="29">
        <f>'Tasas de Uso'!E23</f>
        <v>0.82857793908557253</v>
      </c>
      <c r="J50" t="str">
        <f t="shared" si="0"/>
        <v>Accidente cerebrovascular isquémico en personas de 15 años y más</v>
      </c>
    </row>
    <row r="51" spans="1:10" ht="22.5" x14ac:dyDescent="0.2">
      <c r="A51" s="13"/>
      <c r="B51" s="25"/>
      <c r="C51" s="25">
        <f>'Tasas de Uso'!A10</f>
        <v>4</v>
      </c>
      <c r="D51" s="30" t="s">
        <v>287</v>
      </c>
      <c r="E51" s="25">
        <f>'Tasas de Uso'!C10</f>
        <v>61.930687508054007</v>
      </c>
      <c r="F51" s="25">
        <f>'Tasas de Uso'!D10</f>
        <v>17.187050562681335</v>
      </c>
      <c r="G51" s="29">
        <f>'Tasas de Uso'!E10</f>
        <v>3.6033342243447883</v>
      </c>
      <c r="J51" t="str">
        <f t="shared" si="0"/>
        <v>Prevención secundaria insuficiencia renal crónica terminal</v>
      </c>
    </row>
    <row r="52" spans="1:10" ht="22.5" x14ac:dyDescent="0.2">
      <c r="A52" s="13"/>
      <c r="B52" s="25"/>
      <c r="C52" s="25">
        <f>'Tasas de Uso'!A64</f>
        <v>58</v>
      </c>
      <c r="D52" s="30" t="s">
        <v>12</v>
      </c>
      <c r="E52" s="25">
        <f>'Tasas de Uso'!C64</f>
        <v>212.10751416947741</v>
      </c>
      <c r="F52" s="25">
        <f>'Tasas de Uso'!D64</f>
        <v>280.21442495126706</v>
      </c>
      <c r="G52" s="29">
        <f>'Tasas de Uso'!E64</f>
        <v>0.75694716361003067</v>
      </c>
      <c r="J52" t="str">
        <f t="shared" si="0"/>
        <v>Artrosis de Cadera Severa que requiere Prótesis</v>
      </c>
    </row>
    <row r="53" spans="1:10" x14ac:dyDescent="0.2">
      <c r="A53" s="13"/>
      <c r="B53" s="25"/>
      <c r="C53" s="25">
        <f>'Tasas de Uso'!A17</f>
        <v>11</v>
      </c>
      <c r="D53" s="30" t="s">
        <v>31</v>
      </c>
      <c r="E53" s="25">
        <f>'Tasas de Uso'!C17</f>
        <v>213.96200140269025</v>
      </c>
      <c r="F53" s="25">
        <f>'Tasas de Uso'!D17</f>
        <v>37.681797648746624</v>
      </c>
      <c r="G53" s="29">
        <f>'Tasas de Uso'!E17</f>
        <v>5.6781261710800326</v>
      </c>
      <c r="J53" t="str">
        <f t="shared" si="0"/>
        <v>Retinopatía diabética</v>
      </c>
    </row>
    <row r="54" spans="1:10" x14ac:dyDescent="0.2">
      <c r="A54" s="13"/>
      <c r="B54" s="25"/>
      <c r="C54" s="25">
        <f>'Tasas de Uso'!A9</f>
        <v>3</v>
      </c>
      <c r="D54" s="30" t="s">
        <v>86</v>
      </c>
      <c r="E54" s="25">
        <f>'Tasas de Uso'!C9</f>
        <v>5876.3980210353002</v>
      </c>
      <c r="F54" s="25">
        <f>'Tasas de Uso'!D9</f>
        <v>95.214272458061345</v>
      </c>
      <c r="G54" s="29">
        <f>'Tasas de Uso'!E9</f>
        <v>61.717617215671673</v>
      </c>
      <c r="J54" t="str">
        <f t="shared" si="0"/>
        <v>Trauma Ocular grave</v>
      </c>
    </row>
    <row r="55" spans="1:10" x14ac:dyDescent="0.2">
      <c r="A55" s="13"/>
      <c r="B55" s="25"/>
      <c r="C55" s="25">
        <f>'Tasas de Uso'!A32</f>
        <v>26</v>
      </c>
      <c r="D55" s="30" t="s">
        <v>78</v>
      </c>
      <c r="E55" s="25">
        <f>'Tasas de Uso'!C32</f>
        <v>407.84235728321431</v>
      </c>
      <c r="F55" s="25">
        <f>'Tasas de Uso'!D32</f>
        <v>134.02036452443991</v>
      </c>
      <c r="G55" s="29">
        <f>'Tasas de Uso'!E32</f>
        <v>3.0431372032930137</v>
      </c>
      <c r="J55" t="str">
        <f t="shared" si="0"/>
        <v>Cuidados Paliativos del Cáncer Terminal</v>
      </c>
    </row>
    <row r="56" spans="1:10" x14ac:dyDescent="0.2">
      <c r="A56" s="13"/>
      <c r="B56" s="25"/>
      <c r="C56" s="25">
        <f>'Tasas de Uso'!A13</f>
        <v>7</v>
      </c>
      <c r="D56" s="30" t="s">
        <v>27</v>
      </c>
      <c r="E56" s="25">
        <f>'Tasas de Uso'!C13</f>
        <v>393.64958457156865</v>
      </c>
      <c r="F56" s="25">
        <f>'Tasas de Uso'!D13</f>
        <v>311.83146832215795</v>
      </c>
      <c r="G56" s="29">
        <f>'Tasas de Uso'!E13</f>
        <v>1.2623792803517928</v>
      </c>
      <c r="J56" t="str">
        <f t="shared" si="0"/>
        <v>Cáncer gástrico</v>
      </c>
    </row>
    <row r="57" spans="1:10" ht="22.5" x14ac:dyDescent="0.2">
      <c r="A57" s="13"/>
      <c r="B57" s="25"/>
      <c r="C57" s="25">
        <f>'Tasas de Uso'!A15</f>
        <v>9</v>
      </c>
      <c r="D57" s="30" t="s">
        <v>85</v>
      </c>
      <c r="E57" s="25">
        <f>'Tasas de Uso'!C15</f>
        <v>125.10628308374105</v>
      </c>
      <c r="F57" s="25">
        <f>'Tasas de Uso'!D15</f>
        <v>25.995202703501082</v>
      </c>
      <c r="G57" s="29">
        <f>'Tasas de Uso'!E15</f>
        <v>4.8126681107545854</v>
      </c>
      <c r="J57" t="str">
        <f t="shared" si="0"/>
        <v>Atención de Urgencia del Traumatismo Cráneo Encefálico moderado o grave</v>
      </c>
    </row>
    <row r="58" spans="1:10" x14ac:dyDescent="0.2">
      <c r="A58" s="13"/>
      <c r="B58" s="25"/>
      <c r="C58" s="25">
        <f>'Tasas de Uso'!A61</f>
        <v>55</v>
      </c>
      <c r="D58" s="30" t="s">
        <v>8</v>
      </c>
      <c r="E58" s="25">
        <f>'Tasas de Uso'!C61</f>
        <v>3.402130567517812</v>
      </c>
      <c r="F58" s="25">
        <f>'Tasas de Uso'!D61</f>
        <v>1.6538482616919776</v>
      </c>
      <c r="G58" s="29">
        <f>'Tasas de Uso'!E61</f>
        <v>2.0570995818184947</v>
      </c>
      <c r="J58" t="str">
        <f t="shared" si="0"/>
        <v>Cáncer de Mama</v>
      </c>
    </row>
    <row r="59" spans="1:10" ht="33.75" x14ac:dyDescent="0.2">
      <c r="A59" s="13"/>
      <c r="B59" s="25"/>
      <c r="C59" s="25">
        <f>'Tasas de Uso'!A33</f>
        <v>27</v>
      </c>
      <c r="D59" s="30" t="s">
        <v>35</v>
      </c>
      <c r="E59" s="25">
        <f>'Tasas de Uso'!C33</f>
        <v>48.962391121585668</v>
      </c>
      <c r="F59" s="25">
        <f>'Tasas de Uso'!D33</f>
        <v>2.6591285776223952</v>
      </c>
      <c r="G59" s="29">
        <f>'Tasas de Uso'!E33</f>
        <v>18.412946080766194</v>
      </c>
      <c r="J59" t="str">
        <f t="shared" si="0"/>
        <v>Tratamiento quirúrgico de la hiperplasia benigna de la próstata en personas sintomáticas</v>
      </c>
    </row>
    <row r="60" spans="1:10" ht="22.5" x14ac:dyDescent="0.2">
      <c r="A60" s="13"/>
      <c r="B60" s="25"/>
      <c r="C60" s="25">
        <f>'Tasas de Uso'!A38</f>
        <v>32</v>
      </c>
      <c r="D60" s="30" t="s">
        <v>285</v>
      </c>
      <c r="E60" s="25">
        <f>'Tasas de Uso'!C38</f>
        <v>8.7472722469002822</v>
      </c>
      <c r="F60" s="25">
        <f>'Tasas de Uso'!D38</f>
        <v>2.853698961350863</v>
      </c>
      <c r="G60" s="29">
        <f>'Tasas de Uso'!E38</f>
        <v>3.0652400149312045</v>
      </c>
      <c r="J60" t="str">
        <f t="shared" si="0"/>
        <v>Epilepsia no refractaria en personas de 15 años y más</v>
      </c>
    </row>
    <row r="61" spans="1:10" x14ac:dyDescent="0.2">
      <c r="A61" s="13"/>
      <c r="B61" s="25"/>
      <c r="C61" s="25">
        <f>'Tasas de Uso'!A42</f>
        <v>36</v>
      </c>
      <c r="D61" s="30" t="s">
        <v>284</v>
      </c>
      <c r="E61" s="25">
        <f>'Tasas de Uso'!C42</f>
        <v>1589.8568719740501</v>
      </c>
      <c r="F61" s="25">
        <f>'Tasas de Uso'!D42</f>
        <v>70.481194335874932</v>
      </c>
      <c r="G61" s="29">
        <f>'Tasas de Uso'!E42</f>
        <v>22.557178364453634</v>
      </c>
      <c r="J61" t="str">
        <f t="shared" si="0"/>
        <v>Enfermedad de Parkinson</v>
      </c>
    </row>
    <row r="62" spans="1:10" ht="22.5" x14ac:dyDescent="0.2">
      <c r="A62" s="13"/>
      <c r="B62" s="25"/>
      <c r="C62" s="25">
        <f>'Tasas de Uso'!A48</f>
        <v>42</v>
      </c>
      <c r="D62" s="30" t="s">
        <v>25</v>
      </c>
      <c r="E62" s="25">
        <f>'Tasas de Uso'!C48</f>
        <v>2.3301244368338625</v>
      </c>
      <c r="F62" s="25">
        <f>'Tasas de Uso'!D48</f>
        <v>1.0701371105065738</v>
      </c>
      <c r="G62" s="29">
        <f>'Tasas de Uso'!E48</f>
        <v>2.177407375145457</v>
      </c>
      <c r="J62" t="str">
        <f t="shared" si="0"/>
        <v>Trastorno de Conducción que requiere Marcapaso</v>
      </c>
    </row>
    <row r="63" spans="1:10" x14ac:dyDescent="0.2">
      <c r="A63" s="13"/>
      <c r="B63" s="25"/>
      <c r="C63" s="25">
        <f>'Tasas de Uso'!A62</f>
        <v>56</v>
      </c>
      <c r="D63" s="30" t="s">
        <v>88</v>
      </c>
      <c r="E63" s="25">
        <f>'Tasas de Uso'!C62</f>
        <v>737.29702674867417</v>
      </c>
      <c r="F63" s="25">
        <f>'Tasas de Uso'!D62</f>
        <v>547.47513580088707</v>
      </c>
      <c r="G63" s="29">
        <f>'Tasas de Uso'!E62</f>
        <v>1.3467223962054489</v>
      </c>
      <c r="J63" t="str">
        <f t="shared" si="0"/>
        <v>Artritis Reumatoide</v>
      </c>
    </row>
    <row r="64" spans="1:10" ht="33.75" x14ac:dyDescent="0.2">
      <c r="A64" s="13"/>
      <c r="B64" s="25"/>
      <c r="C64" s="25">
        <f>'Tasas de Uso'!A28</f>
        <v>22</v>
      </c>
      <c r="D64" s="30" t="s">
        <v>89</v>
      </c>
      <c r="E64" s="25">
        <f>'Tasas de Uso'!C28</f>
        <v>41.446537714742867</v>
      </c>
      <c r="F64" s="25">
        <f>'Tasas de Uso'!D28</f>
        <v>27.278255860412351</v>
      </c>
      <c r="G64" s="29">
        <f>'Tasas de Uso'!E28</f>
        <v>1.5193983782112799</v>
      </c>
      <c r="J64" t="str">
        <f t="shared" si="0"/>
        <v>Consumo perjudicial y dependencia de riesgo bajo a moderado de alcohol y drogas en personas menores de 20 años</v>
      </c>
    </row>
    <row r="65" spans="1:10" ht="22.5" x14ac:dyDescent="0.2">
      <c r="A65" s="13"/>
      <c r="B65" s="25"/>
      <c r="C65" s="25">
        <f>'Tasas de Uso'!A54</f>
        <v>48</v>
      </c>
      <c r="D65" s="30" t="s">
        <v>28</v>
      </c>
      <c r="E65" s="25">
        <f>'Tasas de Uso'!C54</f>
        <v>6.7223717778306007</v>
      </c>
      <c r="F65" s="25">
        <f>'Tasas de Uso'!D54</f>
        <v>2.2051310155893034</v>
      </c>
      <c r="G65" s="29">
        <f>'Tasas de Uso'!E54</f>
        <v>3.0485135487671244</v>
      </c>
      <c r="J65" t="str">
        <f t="shared" si="0"/>
        <v>Cáncer de próstata en personas de 15 años y más</v>
      </c>
    </row>
    <row r="66" spans="1:10" x14ac:dyDescent="0.2">
      <c r="A66" s="13"/>
      <c r="B66" s="25"/>
      <c r="C66" s="25">
        <f>'Tasas de Uso'!A45</f>
        <v>39</v>
      </c>
      <c r="D66" s="30" t="s">
        <v>14</v>
      </c>
      <c r="E66" s="25">
        <f>'Tasas de Uso'!C45</f>
        <v>379.89032713880408</v>
      </c>
      <c r="F66" s="25">
        <f>'Tasas de Uso'!D45</f>
        <v>559.43045282854121</v>
      </c>
      <c r="G66" s="29">
        <f>'Tasas de Uso'!E45</f>
        <v>0.67906622747838852</v>
      </c>
      <c r="J66" t="str">
        <f t="shared" si="0"/>
        <v>Cánceres Infantiles</v>
      </c>
    </row>
    <row r="67" spans="1:10" x14ac:dyDescent="0.2">
      <c r="A67" s="13"/>
      <c r="B67" s="25"/>
      <c r="C67" s="25">
        <f>'Tasas de Uso'!A51</f>
        <v>45</v>
      </c>
      <c r="D67" s="30" t="s">
        <v>16</v>
      </c>
      <c r="E67" s="25">
        <f>'Tasas de Uso'!C51</f>
        <v>4.6562742195577664</v>
      </c>
      <c r="F67" s="25">
        <f>'Tasas de Uso'!D51</f>
        <v>3.4305033747060305</v>
      </c>
      <c r="G67" s="29">
        <f>'Tasas de Uso'!E51</f>
        <v>1.3573151549389675</v>
      </c>
      <c r="J67" t="str">
        <f t="shared" si="0"/>
        <v>Cáncer de Testículo</v>
      </c>
    </row>
    <row r="68" spans="1:10" x14ac:dyDescent="0.2">
      <c r="A68" s="13"/>
      <c r="B68" s="25"/>
      <c r="C68" s="25">
        <f>'Tasas de Uso'!A41</f>
        <v>35</v>
      </c>
      <c r="D68" s="30" t="s">
        <v>1</v>
      </c>
      <c r="E68" s="25">
        <f>'Tasas de Uso'!C41</f>
        <v>85.159319418308939</v>
      </c>
      <c r="F68" s="25">
        <f>'Tasas de Uso'!D41</f>
        <v>52.660479161713283</v>
      </c>
      <c r="G68" s="29">
        <f>'Tasas de Uso'!E41</f>
        <v>1.6171390912869605</v>
      </c>
      <c r="J68" t="str">
        <f t="shared" si="0"/>
        <v>Insuficiencia Renal Crónica Terminal</v>
      </c>
    </row>
    <row r="69" spans="1:10" x14ac:dyDescent="0.2">
      <c r="A69" s="13"/>
      <c r="B69" s="25"/>
      <c r="C69" s="25">
        <f>'Tasas de Uso'!A37</f>
        <v>31</v>
      </c>
      <c r="D69" s="30" t="s">
        <v>15</v>
      </c>
      <c r="E69" s="25">
        <f>'Tasas de Uso'!C37</f>
        <v>132.63842521108285</v>
      </c>
      <c r="F69" s="25">
        <f>'Tasas de Uso'!D37</f>
        <v>11.349939050827297</v>
      </c>
      <c r="G69" s="29">
        <f>'Tasas de Uso'!E37</f>
        <v>11.686267619332707</v>
      </c>
      <c r="J69" t="str">
        <f t="shared" si="0"/>
        <v>Esquizofrenia</v>
      </c>
    </row>
    <row r="70" spans="1:10" x14ac:dyDescent="0.2">
      <c r="A70" s="13"/>
      <c r="B70" s="25"/>
      <c r="C70" s="25">
        <f>'Tasas de Uso'!A67</f>
        <v>61</v>
      </c>
      <c r="D70" s="30" t="s">
        <v>22</v>
      </c>
      <c r="E70" s="25">
        <f>'Tasas de Uso'!C67</f>
        <v>142.15500019791554</v>
      </c>
      <c r="F70" s="25">
        <f>'Tasas de Uso'!D67</f>
        <v>144.41179266533581</v>
      </c>
      <c r="G70" s="29">
        <f>'Tasas de Uso'!E67</f>
        <v>0.98437251954450677</v>
      </c>
      <c r="J70" t="str">
        <f t="shared" si="0"/>
        <v>Epilepsia No Refractaria</v>
      </c>
    </row>
    <row r="71" spans="1:10" ht="22.5" x14ac:dyDescent="0.2">
      <c r="A71" s="13"/>
      <c r="B71" s="25"/>
      <c r="C71" s="25">
        <f>'Tasas de Uso'!A73</f>
        <v>67</v>
      </c>
      <c r="D71" s="30" t="s">
        <v>82</v>
      </c>
      <c r="E71" s="25">
        <f>'Tasas de Uso'!C73</f>
        <v>0.62533690956563726</v>
      </c>
      <c r="F71" s="25">
        <f>'Tasas de Uso'!D73</f>
        <v>3.372553317960111</v>
      </c>
      <c r="G71" s="29">
        <f>'Tasas de Uso'!E73</f>
        <v>0.18541942872644407</v>
      </c>
      <c r="J71" t="str">
        <f t="shared" si="0"/>
        <v>Tratamiento quirúrgico de Hernia del Núcleo Pulposo lumbar</v>
      </c>
    </row>
    <row r="72" spans="1:10" x14ac:dyDescent="0.2">
      <c r="A72" s="13"/>
      <c r="B72" s="25"/>
      <c r="C72" s="25">
        <f>'Tasas de Uso'!A52</f>
        <v>46</v>
      </c>
      <c r="D72" s="30" t="s">
        <v>17</v>
      </c>
      <c r="E72" s="25">
        <f>'Tasas de Uso'!C52</f>
        <v>1303.9167902885774</v>
      </c>
      <c r="F72" s="25">
        <f>'Tasas de Uso'!D52</f>
        <v>67.288924372761841</v>
      </c>
      <c r="G72" s="29">
        <f>'Tasas de Uso'!E52</f>
        <v>19.377881314690701</v>
      </c>
      <c r="J72" t="str">
        <f t="shared" si="0"/>
        <v>Linfoma del Adulto</v>
      </c>
    </row>
    <row r="73" spans="1:10" ht="22.5" x14ac:dyDescent="0.2">
      <c r="B73" s="14"/>
      <c r="C73" s="25">
        <f>'Tasas de Uso'!A36</f>
        <v>30</v>
      </c>
      <c r="D73" s="30" t="s">
        <v>32</v>
      </c>
      <c r="E73" s="25">
        <f>'Tasas de Uso'!C36</f>
        <v>259.99374884851085</v>
      </c>
      <c r="F73" s="25">
        <f>'Tasas de Uso'!D36</f>
        <v>75.961867142694359</v>
      </c>
      <c r="G73" s="29">
        <f>'Tasas de Uso'!E36</f>
        <v>3.4226877067162214</v>
      </c>
      <c r="J73" t="str">
        <f t="shared" si="0"/>
        <v>Desprendimiento de retina regmatógeno no traumático</v>
      </c>
    </row>
    <row r="74" spans="1:10" x14ac:dyDescent="0.2">
      <c r="B74" s="14"/>
      <c r="C74" s="25">
        <f>'Tasas de Uso'!A39</f>
        <v>33</v>
      </c>
      <c r="D74" s="30" t="s">
        <v>13</v>
      </c>
      <c r="E74" s="25">
        <f>'Tasas de Uso'!C39</f>
        <v>4.5193647694257884</v>
      </c>
      <c r="F74" s="25">
        <f>'Tasas de Uso'!D39</f>
        <v>2.0066926239451943</v>
      </c>
      <c r="G74" s="29">
        <f>'Tasas de Uso'!E39</f>
        <v>2.2521460015837578</v>
      </c>
      <c r="J74" t="str">
        <f t="shared" si="0"/>
        <v>Fisura Labiopalatina</v>
      </c>
    </row>
    <row r="75" spans="1:10" ht="22.5" x14ac:dyDescent="0.2">
      <c r="B75" s="14"/>
      <c r="C75" s="25">
        <f>'Tasas de Uso'!A68</f>
        <v>62</v>
      </c>
      <c r="D75" s="30" t="s">
        <v>10</v>
      </c>
      <c r="E75" s="25">
        <f>'Tasas de Uso'!C68</f>
        <v>16.824540662123098</v>
      </c>
      <c r="F75" s="25">
        <f>'Tasas de Uso'!D68</f>
        <v>9.1123796379499158</v>
      </c>
      <c r="G75" s="29">
        <f>'Tasas de Uso'!E68</f>
        <v>1.8463388632377316</v>
      </c>
      <c r="J75" t="str">
        <f t="shared" si="0"/>
        <v>Escoliosis, tratamiento quirúrgico en menores de 25 años</v>
      </c>
    </row>
    <row r="76" spans="1:10" x14ac:dyDescent="0.2">
      <c r="B76" s="14"/>
      <c r="C76" s="25">
        <f>'Tasas de Uso'!A40</f>
        <v>34</v>
      </c>
      <c r="D76" s="30" t="s">
        <v>46</v>
      </c>
      <c r="E76" s="25">
        <f>'Tasas de Uso'!C40</f>
        <v>326.59891389296462</v>
      </c>
      <c r="F76" s="25">
        <f>'Tasas de Uso'!D40</f>
        <v>668.74150123787444</v>
      </c>
      <c r="G76" s="29">
        <f>'Tasas de Uso'!E40</f>
        <v>0.48837841421298583</v>
      </c>
      <c r="J76" t="str">
        <f t="shared" si="0"/>
        <v>Politraumatizado grave</v>
      </c>
    </row>
    <row r="77" spans="1:10" ht="33.75" x14ac:dyDescent="0.2">
      <c r="B77" s="14"/>
      <c r="C77" s="25">
        <f>'Tasas de Uso'!A58</f>
        <v>52</v>
      </c>
      <c r="D77" s="30" t="s">
        <v>81</v>
      </c>
      <c r="E77" s="25">
        <f>'Tasas de Uso'!C58</f>
        <v>20.288734895075116</v>
      </c>
      <c r="F77" s="25">
        <f>'Tasas de Uso'!D58</f>
        <v>27.650683827449814</v>
      </c>
      <c r="G77" s="29">
        <f>'Tasas de Uso'!E58</f>
        <v>0.73375165047215829</v>
      </c>
      <c r="J77" t="str">
        <f t="shared" si="0"/>
        <v>Tratamiento quirúrgico de Tumores Primarios del Sistema Nervioso Central de personas de 15 años o más</v>
      </c>
    </row>
    <row r="78" spans="1:10" x14ac:dyDescent="0.2">
      <c r="B78" s="14"/>
      <c r="C78" s="25">
        <f>'Tasas de Uso'!A55</f>
        <v>49</v>
      </c>
      <c r="D78" s="30" t="s">
        <v>43</v>
      </c>
      <c r="E78" s="25">
        <f>'Tasas de Uso'!C55</f>
        <v>66.270823439920278</v>
      </c>
      <c r="F78" s="25">
        <f>'Tasas de Uso'!D55</f>
        <v>3.794122482705125</v>
      </c>
      <c r="G78" s="29">
        <f>'Tasas de Uso'!E55</f>
        <v>17.466706397066723</v>
      </c>
      <c r="J78" t="str">
        <f t="shared" si="0"/>
        <v>Leucemia en personas de 15 años y más</v>
      </c>
    </row>
    <row r="79" spans="1:10" x14ac:dyDescent="0.2">
      <c r="B79" s="14"/>
      <c r="C79" s="25">
        <f>'Tasas de Uso'!A30</f>
        <v>24</v>
      </c>
      <c r="D79" s="30" t="s">
        <v>33</v>
      </c>
      <c r="E79" s="25">
        <f>'Tasas de Uso'!C30</f>
        <v>5432.5022891384724</v>
      </c>
      <c r="F79" s="25">
        <f>'Tasas de Uso'!D30</f>
        <v>735.86744639376218</v>
      </c>
      <c r="G79" s="29">
        <f>'Tasas de Uso'!E30</f>
        <v>7.3824468194120172</v>
      </c>
      <c r="J79" t="str">
        <f t="shared" si="0"/>
        <v>Hemofilia</v>
      </c>
    </row>
    <row r="80" spans="1:10" x14ac:dyDescent="0.2">
      <c r="B80" s="14"/>
      <c r="C80" s="25">
        <f>'Tasas de Uso'!A72</f>
        <v>66</v>
      </c>
      <c r="D80" s="30" t="s">
        <v>6</v>
      </c>
      <c r="E80" s="25">
        <f>'Tasas de Uso'!C72</f>
        <v>44736.140570488082</v>
      </c>
      <c r="F80" s="25">
        <f>'Tasas de Uso'!D72</f>
        <v>19615.009746588694</v>
      </c>
      <c r="G80" s="29">
        <f>'Tasas de Uso'!E72</f>
        <v>2.2807095764134546</v>
      </c>
      <c r="J80" t="str">
        <f t="shared" si="0"/>
        <v>Diabetes Mellitus Tipo 1</v>
      </c>
    </row>
    <row r="81" spans="2:10" x14ac:dyDescent="0.2">
      <c r="B81" s="14"/>
      <c r="C81" s="25">
        <f>'Tasas de Uso'!A34</f>
        <v>28</v>
      </c>
      <c r="D81" s="30" t="s">
        <v>91</v>
      </c>
      <c r="E81" s="25">
        <f>'Tasas de Uso'!C34</f>
        <v>39.452763534992584</v>
      </c>
      <c r="F81" s="25">
        <f>'Tasas de Uso'!D34</f>
        <v>24.844891959226768</v>
      </c>
      <c r="G81" s="29">
        <f>'Tasas de Uso'!E34</f>
        <v>1.5879627731824699</v>
      </c>
      <c r="J81" t="str">
        <f t="shared" si="0"/>
        <v>Gran Quemado</v>
      </c>
    </row>
    <row r="82" spans="2:10" ht="22.5" x14ac:dyDescent="0.2">
      <c r="B82" s="14"/>
      <c r="C82" s="25">
        <f>'Tasas de Uso'!A46</f>
        <v>40</v>
      </c>
      <c r="D82" s="30" t="s">
        <v>283</v>
      </c>
      <c r="E82" s="25">
        <f>'Tasas de Uso'!C46</f>
        <v>761.50074759205813</v>
      </c>
      <c r="F82" s="25">
        <f>'Tasas de Uso'!D46</f>
        <v>428.84990253411303</v>
      </c>
      <c r="G82" s="29">
        <f>'Tasas de Uso'!E46</f>
        <v>1.7756812887032993</v>
      </c>
      <c r="J82" t="str">
        <f t="shared" si="0"/>
        <v>Hemorragia Subaracnoidea secundaria a ruptura de Aneurismas Cerebrales</v>
      </c>
    </row>
    <row r="83" spans="2:10" x14ac:dyDescent="0.2">
      <c r="B83" s="14"/>
      <c r="C83" s="25">
        <f>'Tasas de Uso'!A71</f>
        <v>65</v>
      </c>
      <c r="D83" s="30" t="s">
        <v>278</v>
      </c>
      <c r="E83" s="25">
        <f>'Tasas de Uso'!C71</f>
        <v>29990.032105891489</v>
      </c>
      <c r="F83" s="25">
        <f>'Tasas de Uso'!D71</f>
        <v>616.47173489278759</v>
      </c>
      <c r="G83" s="29">
        <f>'Tasas de Uso'!E71</f>
        <v>48.647862356750458</v>
      </c>
      <c r="J83" t="str">
        <f t="shared" si="0"/>
        <v>Artritis idiopática juvenil</v>
      </c>
    </row>
    <row r="84" spans="2:10" x14ac:dyDescent="0.2">
      <c r="B84" s="14"/>
      <c r="C84" s="25">
        <f>'Tasas de Uso'!A49</f>
        <v>43</v>
      </c>
      <c r="D84" s="30" t="s">
        <v>282</v>
      </c>
      <c r="E84" s="25">
        <f>'Tasas de Uso'!C49</f>
        <v>7.7062772504385206</v>
      </c>
      <c r="F84" s="25">
        <f>'Tasas de Uso'!D49</f>
        <v>6.902338115372376</v>
      </c>
      <c r="G84" s="29">
        <f>'Tasas de Uso'!E49</f>
        <v>1.1164734502466158</v>
      </c>
      <c r="J84" t="str">
        <f t="shared" si="0"/>
        <v>Hepatitis C</v>
      </c>
    </row>
    <row r="85" spans="2:10" x14ac:dyDescent="0.2">
      <c r="B85" s="14"/>
      <c r="C85" s="25">
        <f>'Tasas de Uso'!A66</f>
        <v>60</v>
      </c>
      <c r="D85" s="30" t="s">
        <v>276</v>
      </c>
      <c r="E85" s="25">
        <f>'Tasas de Uso'!C66</f>
        <v>44.124651998478633</v>
      </c>
      <c r="F85" s="25">
        <f>'Tasas de Uso'!D66</f>
        <v>27.733346559370442</v>
      </c>
      <c r="G85" s="29">
        <f>'Tasas de Uso'!E66</f>
        <v>1.5910323661812085</v>
      </c>
      <c r="J85" t="str">
        <f>+TRIM(D85)</f>
        <v>Hepatitis B</v>
      </c>
    </row>
    <row r="86" spans="2:10" x14ac:dyDescent="0.2">
      <c r="B86" s="14"/>
      <c r="C86" s="25">
        <f>'Tasas de Uso'!A74</f>
        <v>68</v>
      </c>
      <c r="D86" s="30" t="s">
        <v>279</v>
      </c>
      <c r="E86" s="25">
        <f>'Tasas de Uso'!C74</f>
        <v>1.3027852282617443</v>
      </c>
      <c r="F86" s="25">
        <f>'Tasas de Uso'!D74</f>
        <v>2.1402742210131476</v>
      </c>
      <c r="G86" s="29">
        <f>'Tasas de Uso'!E74</f>
        <v>0.60870014480903345</v>
      </c>
      <c r="J86" t="str">
        <f>+TRIM(D86)</f>
        <v>Esclerosis múltiple recurrente remitente</v>
      </c>
    </row>
    <row r="87" spans="2:10" x14ac:dyDescent="0.2">
      <c r="B87" s="14"/>
      <c r="C87" s="25">
        <f>'Tasas de Uso'!A70</f>
        <v>64</v>
      </c>
      <c r="D87" s="30" t="s">
        <v>87</v>
      </c>
      <c r="E87" s="25">
        <f>'Tasas de Uso'!C70</f>
        <v>140.77524952245477</v>
      </c>
      <c r="F87" s="25">
        <f>'Tasas de Uso'!D70</f>
        <v>5.0912583742282447</v>
      </c>
      <c r="G87" s="29">
        <f>'Tasas de Uso'!E70</f>
        <v>27.650384084817556</v>
      </c>
      <c r="J87" t="str">
        <f>+TRIM(D87)</f>
        <v>Fibrosis Quística</v>
      </c>
    </row>
    <row r="88" spans="2:10" x14ac:dyDescent="0.2">
      <c r="B88" s="14"/>
      <c r="C88" s="25">
        <f>'Tasas de Uso'!A63</f>
        <v>57</v>
      </c>
      <c r="D88" s="30" t="s">
        <v>79</v>
      </c>
      <c r="E88" s="25">
        <f>'Tasas de Uso'!C63</f>
        <v>632.84537014499813</v>
      </c>
      <c r="F88" s="25">
        <f>'Tasas de Uso'!D63</f>
        <v>129.14230019493178</v>
      </c>
      <c r="G88" s="29">
        <v>9999999</v>
      </c>
      <c r="J88" t="str">
        <f>+TRIM(D88)</f>
        <v>VIH/SIDA</v>
      </c>
    </row>
    <row r="89" spans="2:10" x14ac:dyDescent="0.2">
      <c r="C89" s="13"/>
      <c r="D89" s="13"/>
      <c r="E89" s="13"/>
      <c r="F89" s="13"/>
      <c r="G89" s="13"/>
    </row>
    <row r="90" spans="2:10" x14ac:dyDescent="0.2">
      <c r="C90" s="13"/>
      <c r="D90" s="13"/>
      <c r="E90" s="13"/>
      <c r="F90" s="13"/>
      <c r="G90" s="13"/>
    </row>
    <row r="91" spans="2:10" x14ac:dyDescent="0.2">
      <c r="C91" s="13"/>
      <c r="D91" s="13"/>
      <c r="E91" s="13"/>
      <c r="F91" s="13"/>
      <c r="G91" s="13"/>
    </row>
    <row r="92" spans="2:10" x14ac:dyDescent="0.2">
      <c r="C92" s="13"/>
      <c r="D92" s="13"/>
      <c r="E92" s="13"/>
      <c r="F92" s="13"/>
      <c r="G92" s="13"/>
    </row>
    <row r="93" spans="2:10" x14ac:dyDescent="0.2">
      <c r="C93" s="13"/>
      <c r="D93" s="13"/>
      <c r="E93" s="13"/>
      <c r="F93" s="13"/>
      <c r="G93" s="13"/>
    </row>
    <row r="94" spans="2:10" x14ac:dyDescent="0.2">
      <c r="C94" s="13"/>
      <c r="D94" s="13"/>
      <c r="E94" s="13"/>
      <c r="F94" s="13"/>
      <c r="G94" s="13"/>
    </row>
    <row r="95" spans="2:10" x14ac:dyDescent="0.2">
      <c r="C95" s="13"/>
      <c r="D95" s="13"/>
      <c r="E95" s="13"/>
      <c r="F95" s="13"/>
      <c r="G95" s="13"/>
    </row>
    <row r="96" spans="2:10" x14ac:dyDescent="0.2">
      <c r="C96" s="13"/>
      <c r="D96" s="13"/>
      <c r="E96" s="13"/>
      <c r="F96" s="13"/>
      <c r="G96" s="13"/>
    </row>
    <row r="97" spans="3:7" x14ac:dyDescent="0.2">
      <c r="C97" s="13"/>
      <c r="D97" s="13"/>
      <c r="E97" s="13"/>
      <c r="F97" s="13"/>
      <c r="G97" s="13"/>
    </row>
    <row r="98" spans="3:7" x14ac:dyDescent="0.2">
      <c r="C98" s="13"/>
      <c r="D98" s="13"/>
      <c r="E98" s="13"/>
      <c r="F98" s="13"/>
      <c r="G98" s="13"/>
    </row>
    <row r="99" spans="3:7" x14ac:dyDescent="0.2">
      <c r="C99" s="13"/>
      <c r="D99" s="13"/>
      <c r="E99" s="13"/>
      <c r="F99" s="13"/>
      <c r="G99" s="13"/>
    </row>
  </sheetData>
  <sortState ref="C20:G88">
    <sortCondition descending="1" ref="E20:E88"/>
  </sortState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I15"/>
  <sheetViews>
    <sheetView workbookViewId="0">
      <selection activeCell="B4" sqref="B4"/>
    </sheetView>
  </sheetViews>
  <sheetFormatPr baseColWidth="10" defaultRowHeight="12.75" x14ac:dyDescent="0.2"/>
  <cols>
    <col min="1" max="1" width="18.42578125" bestFit="1" customWidth="1"/>
    <col min="2" max="2" width="13.5703125" bestFit="1" customWidth="1"/>
    <col min="3" max="3" width="12.5703125" bestFit="1" customWidth="1"/>
    <col min="4" max="4" width="11" bestFit="1" customWidth="1"/>
    <col min="5" max="5" width="12.5703125" bestFit="1" customWidth="1"/>
    <col min="6" max="6" width="13.5703125" bestFit="1" customWidth="1"/>
    <col min="7" max="7" width="12.5703125" bestFit="1" customWidth="1"/>
  </cols>
  <sheetData>
    <row r="1" spans="1:9" ht="13.5" thickBot="1" x14ac:dyDescent="0.25">
      <c r="A1" s="31"/>
      <c r="B1" s="31"/>
      <c r="C1" s="31"/>
      <c r="D1" s="31"/>
      <c r="E1" s="31"/>
      <c r="F1" s="31"/>
      <c r="G1" s="31"/>
    </row>
    <row r="2" spans="1:9" x14ac:dyDescent="0.2">
      <c r="A2" s="430"/>
      <c r="B2" s="427" t="s">
        <v>195</v>
      </c>
      <c r="C2" s="428"/>
      <c r="D2" s="428" t="s">
        <v>194</v>
      </c>
      <c r="E2" s="428"/>
      <c r="F2" s="428" t="s">
        <v>219</v>
      </c>
      <c r="G2" s="429"/>
    </row>
    <row r="3" spans="1:9" ht="26.25" thickBot="1" x14ac:dyDescent="0.25">
      <c r="A3" s="431"/>
      <c r="B3" s="48" t="s">
        <v>289</v>
      </c>
      <c r="C3" s="49" t="s">
        <v>290</v>
      </c>
      <c r="D3" s="49" t="s">
        <v>289</v>
      </c>
      <c r="E3" s="49" t="s">
        <v>290</v>
      </c>
      <c r="F3" s="49" t="s">
        <v>289</v>
      </c>
      <c r="G3" s="50" t="s">
        <v>290</v>
      </c>
    </row>
    <row r="4" spans="1:9" x14ac:dyDescent="0.2">
      <c r="A4" s="51" t="s">
        <v>291</v>
      </c>
      <c r="B4" s="37">
        <v>7284044</v>
      </c>
      <c r="C4" s="42">
        <f>+B4/$B$8</f>
        <v>0.60444891296527614</v>
      </c>
      <c r="D4" s="35">
        <v>348485</v>
      </c>
      <c r="E4" s="42">
        <f>+D4/$D$8</f>
        <v>0.53134215028253062</v>
      </c>
      <c r="F4" s="36">
        <f>+D4+B4</f>
        <v>7632529</v>
      </c>
      <c r="G4" s="45">
        <f>+F4/$F$8</f>
        <v>0.60067546121980764</v>
      </c>
    </row>
    <row r="5" spans="1:9" x14ac:dyDescent="0.2">
      <c r="A5" s="52" t="s">
        <v>292</v>
      </c>
      <c r="B5" s="38">
        <v>4763311</v>
      </c>
      <c r="C5" s="43">
        <f>+B5/$B$8</f>
        <v>0.39527193356678553</v>
      </c>
      <c r="D5" s="32">
        <v>304118</v>
      </c>
      <c r="E5" s="43">
        <f>+D5/$D$8</f>
        <v>0.46369488517331497</v>
      </c>
      <c r="F5" s="33">
        <f>+D5+B5</f>
        <v>5067429</v>
      </c>
      <c r="G5" s="46">
        <f>+F5/$F$8</f>
        <v>0.3988036274442755</v>
      </c>
    </row>
    <row r="6" spans="1:9" x14ac:dyDescent="0.2">
      <c r="A6" s="52" t="s">
        <v>293</v>
      </c>
      <c r="B6" s="38">
        <v>3364</v>
      </c>
      <c r="C6" s="43">
        <f>+B6/$B$8</f>
        <v>2.791534679383031E-4</v>
      </c>
      <c r="D6" s="32">
        <v>36</v>
      </c>
      <c r="E6" s="43">
        <f>+D6/$D$8</f>
        <v>5.4889930442260371E-5</v>
      </c>
      <c r="F6" s="33">
        <f>+D6+B6</f>
        <v>3400</v>
      </c>
      <c r="G6" s="46">
        <f>+F6/$F$8</f>
        <v>2.6757796375845359E-4</v>
      </c>
    </row>
    <row r="7" spans="1:9" x14ac:dyDescent="0.2">
      <c r="A7" s="52" t="s">
        <v>79</v>
      </c>
      <c r="B7" s="38"/>
      <c r="C7" s="43">
        <f>+B7/$B$8</f>
        <v>0</v>
      </c>
      <c r="D7" s="32">
        <v>3219</v>
      </c>
      <c r="E7" s="43">
        <f>+D7/$D$8</f>
        <v>4.9080746137121142E-3</v>
      </c>
      <c r="F7" s="33">
        <f>+D7+B7</f>
        <v>3219</v>
      </c>
      <c r="G7" s="46">
        <f>+F7/$F$8</f>
        <v>2.5333337215837119E-4</v>
      </c>
    </row>
    <row r="8" spans="1:9" ht="13.5" thickBot="1" x14ac:dyDescent="0.25">
      <c r="A8" s="53" t="s">
        <v>99</v>
      </c>
      <c r="B8" s="39">
        <f>+SUM(B4:B7)</f>
        <v>12050719</v>
      </c>
      <c r="C8" s="44">
        <f>+B8/$B$8</f>
        <v>1</v>
      </c>
      <c r="D8" s="41">
        <f>+SUM(D4:D7)</f>
        <v>655858</v>
      </c>
      <c r="E8" s="44">
        <f>+D8/$D$8</f>
        <v>1</v>
      </c>
      <c r="F8" s="34">
        <f>+D8+B8</f>
        <v>12706577</v>
      </c>
      <c r="G8" s="47">
        <f>+F8/$F$8</f>
        <v>1</v>
      </c>
    </row>
    <row r="11" spans="1:9" x14ac:dyDescent="0.2">
      <c r="B11" s="19"/>
    </row>
    <row r="13" spans="1:9" x14ac:dyDescent="0.2">
      <c r="D13" s="40"/>
      <c r="F13" s="40"/>
    </row>
    <row r="14" spans="1:9" x14ac:dyDescent="0.2">
      <c r="D14" s="40"/>
      <c r="F14" s="40"/>
      <c r="I14" s="40"/>
    </row>
    <row r="15" spans="1:9" x14ac:dyDescent="0.2">
      <c r="I15" s="40"/>
    </row>
  </sheetData>
  <mergeCells count="4">
    <mergeCell ref="B2:C2"/>
    <mergeCell ref="D2:E2"/>
    <mergeCell ref="F2:G2"/>
    <mergeCell ref="A2:A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2.75" x14ac:dyDescent="0.2"/>
  <sheetData>
    <row r="13" spans="11:12" ht="13.5" thickBot="1" x14ac:dyDescent="0.25">
      <c r="K13" s="31"/>
      <c r="L13" s="31"/>
    </row>
    <row r="14" spans="11:12" ht="13.5" thickBot="1" x14ac:dyDescent="0.25">
      <c r="K14" s="395" t="s">
        <v>67</v>
      </c>
      <c r="L14" s="396"/>
    </row>
    <row r="15" spans="11:12" x14ac:dyDescent="0.2">
      <c r="K15" s="31"/>
      <c r="L15" s="31"/>
    </row>
    <row r="28" spans="2:2" x14ac:dyDescent="0.2">
      <c r="B28" s="339" t="s">
        <v>355</v>
      </c>
    </row>
  </sheetData>
  <mergeCells count="1">
    <mergeCell ref="K14:L14"/>
  </mergeCells>
  <hyperlinks>
    <hyperlink ref="K14" location="Indice!A1" display="Volver al Indice"/>
    <hyperlink ref="K14:L14" location="Indice!B40" display="Volver al Indice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2.75" x14ac:dyDescent="0.2"/>
  <sheetData>
    <row r="13" spans="11:12" ht="13.5" thickBot="1" x14ac:dyDescent="0.25">
      <c r="K13" s="31"/>
      <c r="L13" s="31"/>
    </row>
    <row r="14" spans="11:12" ht="13.5" thickBot="1" x14ac:dyDescent="0.25">
      <c r="K14" s="395" t="s">
        <v>67</v>
      </c>
      <c r="L14" s="396"/>
    </row>
    <row r="15" spans="11:12" x14ac:dyDescent="0.2">
      <c r="K15" s="31"/>
      <c r="L15" s="31"/>
    </row>
    <row r="28" spans="2:2" x14ac:dyDescent="0.2">
      <c r="B28" s="339" t="s">
        <v>355</v>
      </c>
    </row>
  </sheetData>
  <mergeCells count="1">
    <mergeCell ref="K14:L14"/>
  </mergeCells>
  <hyperlinks>
    <hyperlink ref="K14" location="Indice!A1" display="Volver al Indice"/>
    <hyperlink ref="K14:L14" location="Indice!B42" display="Volver al Indice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2.75" x14ac:dyDescent="0.2"/>
  <sheetData>
    <row r="13" spans="11:12" ht="13.5" thickBot="1" x14ac:dyDescent="0.25">
      <c r="K13" s="31"/>
      <c r="L13" s="31"/>
    </row>
    <row r="14" spans="11:12" ht="13.5" thickBot="1" x14ac:dyDescent="0.25">
      <c r="K14" s="395" t="s">
        <v>67</v>
      </c>
      <c r="L14" s="396"/>
    </row>
    <row r="15" spans="11:12" x14ac:dyDescent="0.2">
      <c r="K15" s="31"/>
      <c r="L15" s="31"/>
    </row>
    <row r="28" spans="2:2" x14ac:dyDescent="0.2">
      <c r="B28" s="339" t="s">
        <v>355</v>
      </c>
    </row>
  </sheetData>
  <mergeCells count="1">
    <mergeCell ref="K14:L14"/>
  </mergeCells>
  <hyperlinks>
    <hyperlink ref="K14" location="Indice!A1" display="Volver al Indice"/>
    <hyperlink ref="K14:L14" location="Indice!B44" display="Volver al I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53"/>
  <sheetViews>
    <sheetView showGridLines="0" zoomScale="75" workbookViewId="0">
      <pane ySplit="4" topLeftCell="A5" activePane="bottomLeft" state="frozen"/>
      <selection pane="bottomLeft" sqref="A1:F1"/>
    </sheetView>
  </sheetViews>
  <sheetFormatPr baseColWidth="10" defaultColWidth="11.42578125" defaultRowHeight="12.75" x14ac:dyDescent="0.2"/>
  <cols>
    <col min="1" max="1" width="3.140625" style="123" customWidth="1"/>
    <col min="2" max="2" width="90.28515625" style="123" customWidth="1"/>
    <col min="3" max="3" width="15.28515625" style="123" customWidth="1"/>
    <col min="4" max="4" width="12.5703125" style="123" customWidth="1"/>
    <col min="5" max="5" width="14" style="123" customWidth="1"/>
    <col min="6" max="6" width="12" style="123" customWidth="1"/>
    <col min="7" max="7" width="11.42578125" style="123"/>
    <col min="8" max="8" width="8" style="123" bestFit="1" customWidth="1"/>
    <col min="9" max="16384" width="11.42578125" style="123"/>
  </cols>
  <sheetData>
    <row r="1" spans="1:11" ht="15.75" thickBot="1" x14ac:dyDescent="0.25">
      <c r="A1" s="355" t="s">
        <v>183</v>
      </c>
      <c r="B1" s="355"/>
      <c r="C1" s="355"/>
      <c r="D1" s="355"/>
      <c r="E1" s="355"/>
      <c r="F1" s="355"/>
      <c r="G1" s="76"/>
      <c r="H1" s="76"/>
    </row>
    <row r="2" spans="1:11" ht="29.25" customHeight="1" thickBot="1" x14ac:dyDescent="0.25">
      <c r="A2" s="371"/>
      <c r="B2" s="365" t="s">
        <v>0</v>
      </c>
      <c r="C2" s="361" t="s">
        <v>167</v>
      </c>
      <c r="D2" s="374"/>
      <c r="E2" s="375" t="s">
        <v>297</v>
      </c>
      <c r="F2" s="374"/>
      <c r="G2" s="375" t="s">
        <v>321</v>
      </c>
      <c r="H2" s="374"/>
    </row>
    <row r="3" spans="1:11" x14ac:dyDescent="0.2">
      <c r="A3" s="372"/>
      <c r="B3" s="366"/>
      <c r="C3" s="101" t="s">
        <v>54</v>
      </c>
      <c r="D3" s="124" t="s">
        <v>55</v>
      </c>
      <c r="E3" s="101" t="s">
        <v>54</v>
      </c>
      <c r="F3" s="124" t="s">
        <v>55</v>
      </c>
      <c r="G3" s="368" t="s">
        <v>54</v>
      </c>
      <c r="H3" s="368" t="s">
        <v>55</v>
      </c>
    </row>
    <row r="4" spans="1:11" ht="14.25" customHeight="1" thickBot="1" x14ac:dyDescent="0.25">
      <c r="A4" s="373"/>
      <c r="B4" s="367"/>
      <c r="C4" s="103">
        <v>38892</v>
      </c>
      <c r="D4" s="125">
        <v>38898</v>
      </c>
      <c r="E4" s="103" t="s">
        <v>57</v>
      </c>
      <c r="F4" s="125">
        <v>39080</v>
      </c>
      <c r="G4" s="369"/>
      <c r="H4" s="369"/>
    </row>
    <row r="5" spans="1:11" ht="13.5" thickBot="1" x14ac:dyDescent="0.25">
      <c r="A5" s="126">
        <v>1</v>
      </c>
      <c r="B5" s="106" t="s">
        <v>1</v>
      </c>
      <c r="C5" s="127">
        <v>4848</v>
      </c>
      <c r="D5" s="128">
        <v>392</v>
      </c>
      <c r="E5" s="127">
        <v>5759</v>
      </c>
      <c r="F5" s="128">
        <v>550</v>
      </c>
      <c r="G5" s="127">
        <v>2937</v>
      </c>
      <c r="H5" s="128">
        <v>309</v>
      </c>
      <c r="J5" s="356" t="s">
        <v>67</v>
      </c>
      <c r="K5" s="357"/>
    </row>
    <row r="6" spans="1:11" x14ac:dyDescent="0.2">
      <c r="A6" s="126">
        <v>2</v>
      </c>
      <c r="B6" s="110" t="s">
        <v>2</v>
      </c>
      <c r="C6" s="129">
        <v>5199</v>
      </c>
      <c r="D6" s="130">
        <v>358</v>
      </c>
      <c r="E6" s="129">
        <v>7916</v>
      </c>
      <c r="F6" s="130">
        <v>506</v>
      </c>
      <c r="G6" s="129">
        <v>5794</v>
      </c>
      <c r="H6" s="130">
        <v>330</v>
      </c>
    </row>
    <row r="7" spans="1:11" x14ac:dyDescent="0.2">
      <c r="A7" s="126">
        <v>3</v>
      </c>
      <c r="B7" s="110" t="s">
        <v>3</v>
      </c>
      <c r="C7" s="129">
        <v>18224</v>
      </c>
      <c r="D7" s="130">
        <v>1011</v>
      </c>
      <c r="E7" s="129">
        <v>24971</v>
      </c>
      <c r="F7" s="130">
        <v>1449</v>
      </c>
      <c r="G7" s="129">
        <v>15484</v>
      </c>
      <c r="H7" s="130">
        <v>1007</v>
      </c>
    </row>
    <row r="8" spans="1:11" x14ac:dyDescent="0.2">
      <c r="A8" s="126">
        <v>4</v>
      </c>
      <c r="B8" s="110" t="s">
        <v>4</v>
      </c>
      <c r="C8" s="129">
        <v>11139</v>
      </c>
      <c r="D8" s="130">
        <v>312</v>
      </c>
      <c r="E8" s="129">
        <v>16424</v>
      </c>
      <c r="F8" s="130">
        <v>526</v>
      </c>
      <c r="G8" s="129">
        <v>11072</v>
      </c>
      <c r="H8" s="130">
        <v>391</v>
      </c>
    </row>
    <row r="9" spans="1:11" x14ac:dyDescent="0.2">
      <c r="A9" s="126">
        <v>5</v>
      </c>
      <c r="B9" s="110" t="s">
        <v>5</v>
      </c>
      <c r="C9" s="129">
        <v>18859</v>
      </c>
      <c r="D9" s="130">
        <v>881</v>
      </c>
      <c r="E9" s="129">
        <v>38968</v>
      </c>
      <c r="F9" s="130">
        <v>1267</v>
      </c>
      <c r="G9" s="129">
        <v>30395</v>
      </c>
      <c r="H9" s="130">
        <v>807</v>
      </c>
    </row>
    <row r="10" spans="1:11" x14ac:dyDescent="0.2">
      <c r="A10" s="126">
        <v>6</v>
      </c>
      <c r="B10" s="110" t="s">
        <v>6</v>
      </c>
      <c r="C10" s="129">
        <v>1765</v>
      </c>
      <c r="D10" s="130">
        <v>1936</v>
      </c>
      <c r="E10" s="129">
        <v>2023</v>
      </c>
      <c r="F10" s="130">
        <v>2177</v>
      </c>
      <c r="G10" s="129">
        <v>975</v>
      </c>
      <c r="H10" s="130">
        <v>708</v>
      </c>
    </row>
    <row r="11" spans="1:11" x14ac:dyDescent="0.2">
      <c r="A11" s="126">
        <v>7</v>
      </c>
      <c r="B11" s="110" t="s">
        <v>7</v>
      </c>
      <c r="C11" s="129">
        <v>315064</v>
      </c>
      <c r="D11" s="130">
        <v>18401</v>
      </c>
      <c r="E11" s="129">
        <v>350524</v>
      </c>
      <c r="F11" s="130">
        <v>24175</v>
      </c>
      <c r="G11" s="129">
        <v>120482</v>
      </c>
      <c r="H11" s="130">
        <v>13408</v>
      </c>
    </row>
    <row r="12" spans="1:11" x14ac:dyDescent="0.2">
      <c r="A12" s="126">
        <v>8</v>
      </c>
      <c r="B12" s="110" t="s">
        <v>8</v>
      </c>
      <c r="C12" s="129">
        <v>8494</v>
      </c>
      <c r="D12" s="130">
        <v>1734</v>
      </c>
      <c r="E12" s="129">
        <v>12328</v>
      </c>
      <c r="F12" s="130">
        <v>2824</v>
      </c>
      <c r="G12" s="129">
        <v>8200</v>
      </c>
      <c r="H12" s="130">
        <v>2001</v>
      </c>
    </row>
    <row r="13" spans="1:11" x14ac:dyDescent="0.2">
      <c r="A13" s="126">
        <v>9</v>
      </c>
      <c r="B13" s="110" t="s">
        <v>9</v>
      </c>
      <c r="C13" s="129">
        <v>381</v>
      </c>
      <c r="D13" s="130">
        <v>15</v>
      </c>
      <c r="E13" s="129">
        <v>601</v>
      </c>
      <c r="F13" s="130">
        <v>25</v>
      </c>
      <c r="G13" s="129">
        <v>434</v>
      </c>
      <c r="H13" s="130">
        <v>18</v>
      </c>
    </row>
    <row r="14" spans="1:11" x14ac:dyDescent="0.2">
      <c r="A14" s="126">
        <v>10</v>
      </c>
      <c r="B14" s="110" t="s">
        <v>10</v>
      </c>
      <c r="C14" s="129">
        <v>279</v>
      </c>
      <c r="D14" s="130">
        <v>172</v>
      </c>
      <c r="E14" s="129">
        <v>498</v>
      </c>
      <c r="F14" s="130">
        <v>228</v>
      </c>
      <c r="G14" s="129">
        <v>369</v>
      </c>
      <c r="H14" s="130">
        <v>129</v>
      </c>
    </row>
    <row r="15" spans="1:11" x14ac:dyDescent="0.2">
      <c r="A15" s="126">
        <v>11</v>
      </c>
      <c r="B15" s="110" t="s">
        <v>11</v>
      </c>
      <c r="C15" s="129">
        <v>27083</v>
      </c>
      <c r="D15" s="130">
        <v>1673</v>
      </c>
      <c r="E15" s="129">
        <v>43264</v>
      </c>
      <c r="F15" s="130">
        <v>2458</v>
      </c>
      <c r="G15" s="129">
        <v>32534</v>
      </c>
      <c r="H15" s="130">
        <v>1497</v>
      </c>
    </row>
    <row r="16" spans="1:11" x14ac:dyDescent="0.2">
      <c r="A16" s="126">
        <v>12</v>
      </c>
      <c r="B16" s="110" t="s">
        <v>12</v>
      </c>
      <c r="C16" s="129">
        <v>1093</v>
      </c>
      <c r="D16" s="130">
        <v>193</v>
      </c>
      <c r="E16" s="129">
        <v>1635</v>
      </c>
      <c r="F16" s="130">
        <v>253</v>
      </c>
      <c r="G16" s="129">
        <v>1250</v>
      </c>
      <c r="H16" s="130">
        <v>134</v>
      </c>
    </row>
    <row r="17" spans="1:8" x14ac:dyDescent="0.2">
      <c r="A17" s="126">
        <v>13</v>
      </c>
      <c r="B17" s="110" t="s">
        <v>13</v>
      </c>
      <c r="C17" s="129">
        <v>429</v>
      </c>
      <c r="D17" s="130">
        <v>38</v>
      </c>
      <c r="E17" s="129">
        <v>535</v>
      </c>
      <c r="F17" s="130">
        <v>58</v>
      </c>
      <c r="G17" s="129">
        <v>283</v>
      </c>
      <c r="H17" s="130">
        <v>40</v>
      </c>
    </row>
    <row r="18" spans="1:8" x14ac:dyDescent="0.2">
      <c r="A18" s="126">
        <v>14</v>
      </c>
      <c r="B18" s="110" t="s">
        <v>14</v>
      </c>
      <c r="C18" s="129">
        <v>1100</v>
      </c>
      <c r="D18" s="130">
        <v>120</v>
      </c>
      <c r="E18" s="129">
        <v>1495</v>
      </c>
      <c r="F18" s="130">
        <v>168</v>
      </c>
      <c r="G18" s="129">
        <v>937</v>
      </c>
      <c r="H18" s="130">
        <v>105</v>
      </c>
    </row>
    <row r="19" spans="1:8" x14ac:dyDescent="0.2">
      <c r="A19" s="126">
        <v>15</v>
      </c>
      <c r="B19" s="110" t="s">
        <v>15</v>
      </c>
      <c r="C19" s="129">
        <v>2193</v>
      </c>
      <c r="D19" s="130">
        <v>148</v>
      </c>
      <c r="E19" s="129">
        <v>3119</v>
      </c>
      <c r="F19" s="130">
        <v>238</v>
      </c>
      <c r="G19" s="129">
        <v>1918</v>
      </c>
      <c r="H19" s="130">
        <v>165</v>
      </c>
    </row>
    <row r="20" spans="1:8" x14ac:dyDescent="0.2">
      <c r="A20" s="126">
        <v>16</v>
      </c>
      <c r="B20" s="110" t="s">
        <v>16</v>
      </c>
      <c r="C20" s="129">
        <v>1575</v>
      </c>
      <c r="D20" s="130">
        <v>285</v>
      </c>
      <c r="E20" s="129">
        <v>2403</v>
      </c>
      <c r="F20" s="130">
        <v>416</v>
      </c>
      <c r="G20" s="129">
        <v>1620</v>
      </c>
      <c r="H20" s="130">
        <v>266</v>
      </c>
    </row>
    <row r="21" spans="1:8" x14ac:dyDescent="0.2">
      <c r="A21" s="126">
        <v>17</v>
      </c>
      <c r="B21" s="110" t="s">
        <v>17</v>
      </c>
      <c r="C21" s="129">
        <v>1241</v>
      </c>
      <c r="D21" s="130">
        <v>229</v>
      </c>
      <c r="E21" s="129">
        <v>1812</v>
      </c>
      <c r="F21" s="130">
        <v>354</v>
      </c>
      <c r="G21" s="129">
        <v>1170</v>
      </c>
      <c r="H21" s="130">
        <v>234</v>
      </c>
    </row>
    <row r="22" spans="1:8" x14ac:dyDescent="0.2">
      <c r="A22" s="126">
        <v>18</v>
      </c>
      <c r="B22" s="110" t="s">
        <v>18</v>
      </c>
      <c r="C22" s="129">
        <v>190</v>
      </c>
      <c r="D22" s="130">
        <v>597</v>
      </c>
      <c r="E22" s="131">
        <v>8439</v>
      </c>
      <c r="F22" s="130">
        <v>771</v>
      </c>
      <c r="G22" s="131">
        <v>8439</v>
      </c>
      <c r="H22" s="130">
        <v>385</v>
      </c>
    </row>
    <row r="23" spans="1:8" x14ac:dyDescent="0.2">
      <c r="A23" s="126">
        <v>19</v>
      </c>
      <c r="B23" s="110" t="s">
        <v>19</v>
      </c>
      <c r="C23" s="129">
        <v>378229</v>
      </c>
      <c r="D23" s="130">
        <v>11619</v>
      </c>
      <c r="E23" s="129">
        <v>564181</v>
      </c>
      <c r="F23" s="130">
        <v>17450</v>
      </c>
      <c r="G23" s="129">
        <v>331356</v>
      </c>
      <c r="H23" s="130">
        <v>10295</v>
      </c>
    </row>
    <row r="24" spans="1:8" x14ac:dyDescent="0.2">
      <c r="A24" s="126">
        <v>20</v>
      </c>
      <c r="B24" s="110" t="s">
        <v>20</v>
      </c>
      <c r="C24" s="129">
        <v>28779</v>
      </c>
      <c r="D24" s="130">
        <v>120</v>
      </c>
      <c r="E24" s="129">
        <v>42317</v>
      </c>
      <c r="F24" s="130">
        <v>177</v>
      </c>
      <c r="G24" s="129">
        <v>24025</v>
      </c>
      <c r="H24" s="130">
        <v>96</v>
      </c>
    </row>
    <row r="25" spans="1:8" x14ac:dyDescent="0.2">
      <c r="A25" s="126">
        <v>21</v>
      </c>
      <c r="B25" s="110" t="s">
        <v>21</v>
      </c>
      <c r="C25" s="129">
        <v>994047</v>
      </c>
      <c r="D25" s="130">
        <v>34515</v>
      </c>
      <c r="E25" s="129">
        <v>1094478</v>
      </c>
      <c r="F25" s="130">
        <v>47263</v>
      </c>
      <c r="G25" s="129">
        <v>363126</v>
      </c>
      <c r="H25" s="130">
        <v>27415</v>
      </c>
    </row>
    <row r="26" spans="1:8" x14ac:dyDescent="0.2">
      <c r="A26" s="126">
        <v>22</v>
      </c>
      <c r="B26" s="110" t="s">
        <v>22</v>
      </c>
      <c r="C26" s="129">
        <v>1408</v>
      </c>
      <c r="D26" s="130">
        <v>317</v>
      </c>
      <c r="E26" s="129">
        <v>1935</v>
      </c>
      <c r="F26" s="130">
        <v>426</v>
      </c>
      <c r="G26" s="129">
        <v>1296</v>
      </c>
      <c r="H26" s="130">
        <v>212</v>
      </c>
    </row>
    <row r="27" spans="1:8" x14ac:dyDescent="0.2">
      <c r="A27" s="126">
        <v>23</v>
      </c>
      <c r="B27" s="110" t="s">
        <v>23</v>
      </c>
      <c r="C27" s="129">
        <v>86081</v>
      </c>
      <c r="D27" s="130">
        <v>7870</v>
      </c>
      <c r="E27" s="129">
        <v>123961</v>
      </c>
      <c r="F27" s="130">
        <v>12687</v>
      </c>
      <c r="G27" s="129">
        <v>79320</v>
      </c>
      <c r="H27" s="130">
        <v>9437</v>
      </c>
    </row>
    <row r="28" spans="1:8" x14ac:dyDescent="0.2">
      <c r="A28" s="126">
        <v>24</v>
      </c>
      <c r="B28" s="110" t="s">
        <v>24</v>
      </c>
      <c r="C28" s="129">
        <v>26739</v>
      </c>
      <c r="D28" s="130">
        <v>508</v>
      </c>
      <c r="E28" s="129">
        <v>36193</v>
      </c>
      <c r="F28" s="130">
        <v>740</v>
      </c>
      <c r="G28" s="129">
        <v>21565</v>
      </c>
      <c r="H28" s="130">
        <v>448</v>
      </c>
    </row>
    <row r="29" spans="1:8" x14ac:dyDescent="0.2">
      <c r="A29" s="126">
        <v>25</v>
      </c>
      <c r="B29" s="110" t="s">
        <v>25</v>
      </c>
      <c r="C29" s="129">
        <v>3575</v>
      </c>
      <c r="D29" s="130">
        <v>391</v>
      </c>
      <c r="E29" s="129">
        <v>4797</v>
      </c>
      <c r="F29" s="130">
        <v>624</v>
      </c>
      <c r="G29" s="129">
        <v>2977</v>
      </c>
      <c r="H29" s="130">
        <v>418</v>
      </c>
    </row>
    <row r="30" spans="1:8" ht="13.5" thickBot="1" x14ac:dyDescent="0.25">
      <c r="A30" s="126"/>
      <c r="B30" s="132" t="s">
        <v>59</v>
      </c>
      <c r="C30" s="133">
        <f t="shared" ref="C30:H30" si="0">SUM(C5:C29)</f>
        <v>1938014</v>
      </c>
      <c r="D30" s="134">
        <f t="shared" si="0"/>
        <v>83835</v>
      </c>
      <c r="E30" s="133">
        <f t="shared" si="0"/>
        <v>2390576</v>
      </c>
      <c r="F30" s="134">
        <f t="shared" si="0"/>
        <v>117810</v>
      </c>
      <c r="G30" s="133">
        <f t="shared" si="0"/>
        <v>1067958</v>
      </c>
      <c r="H30" s="134">
        <f t="shared" si="0"/>
        <v>70255</v>
      </c>
    </row>
    <row r="31" spans="1:8" ht="25.5" x14ac:dyDescent="0.2">
      <c r="A31" s="126">
        <v>26</v>
      </c>
      <c r="B31" s="135" t="s">
        <v>172</v>
      </c>
      <c r="C31" s="129"/>
      <c r="D31" s="130"/>
      <c r="E31" s="129">
        <v>9247</v>
      </c>
      <c r="F31" s="130">
        <v>461</v>
      </c>
      <c r="G31" s="129">
        <v>9247</v>
      </c>
      <c r="H31" s="130">
        <v>461</v>
      </c>
    </row>
    <row r="32" spans="1:8" x14ac:dyDescent="0.2">
      <c r="A32" s="126">
        <v>27</v>
      </c>
      <c r="B32" s="136" t="s">
        <v>27</v>
      </c>
      <c r="C32" s="129"/>
      <c r="D32" s="130"/>
      <c r="E32" s="129">
        <v>4097</v>
      </c>
      <c r="F32" s="130">
        <v>71</v>
      </c>
      <c r="G32" s="129">
        <v>4097</v>
      </c>
      <c r="H32" s="130">
        <v>71</v>
      </c>
    </row>
    <row r="33" spans="1:8" x14ac:dyDescent="0.2">
      <c r="A33" s="126">
        <v>28</v>
      </c>
      <c r="B33" s="136" t="s">
        <v>28</v>
      </c>
      <c r="C33" s="129"/>
      <c r="D33" s="130"/>
      <c r="E33" s="129">
        <v>1210</v>
      </c>
      <c r="F33" s="130">
        <v>465</v>
      </c>
      <c r="G33" s="129">
        <v>1210</v>
      </c>
      <c r="H33" s="130">
        <v>465</v>
      </c>
    </row>
    <row r="34" spans="1:8" x14ac:dyDescent="0.2">
      <c r="A34" s="126">
        <v>29</v>
      </c>
      <c r="B34" s="136" t="s">
        <v>29</v>
      </c>
      <c r="C34" s="137"/>
      <c r="D34" s="138"/>
      <c r="E34" s="129">
        <v>73334</v>
      </c>
      <c r="F34" s="130">
        <v>293</v>
      </c>
      <c r="G34" s="129">
        <v>73334</v>
      </c>
      <c r="H34" s="130">
        <v>293</v>
      </c>
    </row>
    <row r="35" spans="1:8" x14ac:dyDescent="0.2">
      <c r="A35" s="126">
        <v>30</v>
      </c>
      <c r="B35" s="136" t="s">
        <v>30</v>
      </c>
      <c r="C35" s="137"/>
      <c r="D35" s="138"/>
      <c r="E35" s="129">
        <v>2651</v>
      </c>
      <c r="F35" s="130">
        <v>258</v>
      </c>
      <c r="G35" s="129">
        <v>2651</v>
      </c>
      <c r="H35" s="130">
        <v>258</v>
      </c>
    </row>
    <row r="36" spans="1:8" x14ac:dyDescent="0.2">
      <c r="A36" s="126">
        <v>31</v>
      </c>
      <c r="B36" s="136" t="s">
        <v>31</v>
      </c>
      <c r="C36" s="137"/>
      <c r="D36" s="138"/>
      <c r="E36" s="129">
        <v>4964</v>
      </c>
      <c r="F36" s="130">
        <v>376</v>
      </c>
      <c r="G36" s="129">
        <v>4964</v>
      </c>
      <c r="H36" s="130">
        <v>376</v>
      </c>
    </row>
    <row r="37" spans="1:8" x14ac:dyDescent="0.2">
      <c r="A37" s="126">
        <v>32</v>
      </c>
      <c r="B37" s="136" t="s">
        <v>32</v>
      </c>
      <c r="C37" s="137"/>
      <c r="D37" s="138"/>
      <c r="E37" s="129">
        <v>652</v>
      </c>
      <c r="F37" s="130">
        <v>77</v>
      </c>
      <c r="G37" s="129">
        <v>652</v>
      </c>
      <c r="H37" s="130">
        <v>77</v>
      </c>
    </row>
    <row r="38" spans="1:8" x14ac:dyDescent="0.2">
      <c r="A38" s="126">
        <v>33</v>
      </c>
      <c r="B38" s="136" t="s">
        <v>33</v>
      </c>
      <c r="C38" s="137"/>
      <c r="D38" s="138"/>
      <c r="E38" s="129">
        <v>731</v>
      </c>
      <c r="F38" s="130">
        <v>39</v>
      </c>
      <c r="G38" s="129">
        <v>731</v>
      </c>
      <c r="H38" s="130">
        <v>39</v>
      </c>
    </row>
    <row r="39" spans="1:8" x14ac:dyDescent="0.2">
      <c r="A39" s="126">
        <v>34</v>
      </c>
      <c r="B39" s="136" t="s">
        <v>34</v>
      </c>
      <c r="C39" s="137"/>
      <c r="D39" s="138"/>
      <c r="E39" s="129">
        <v>111137</v>
      </c>
      <c r="F39" s="130">
        <v>14294</v>
      </c>
      <c r="G39" s="129">
        <v>111137</v>
      </c>
      <c r="H39" s="130">
        <v>14294</v>
      </c>
    </row>
    <row r="40" spans="1:8" ht="14.25" customHeight="1" x14ac:dyDescent="0.2">
      <c r="A40" s="126">
        <v>35</v>
      </c>
      <c r="B40" s="136" t="s">
        <v>35</v>
      </c>
      <c r="C40" s="137"/>
      <c r="D40" s="138"/>
      <c r="E40" s="129">
        <v>2040</v>
      </c>
      <c r="F40" s="130">
        <v>132</v>
      </c>
      <c r="G40" s="129">
        <v>2040</v>
      </c>
      <c r="H40" s="130">
        <v>132</v>
      </c>
    </row>
    <row r="41" spans="1:8" x14ac:dyDescent="0.2">
      <c r="A41" s="126">
        <v>36</v>
      </c>
      <c r="B41" s="136" t="s">
        <v>36</v>
      </c>
      <c r="C41" s="137"/>
      <c r="D41" s="138"/>
      <c r="E41" s="129">
        <v>9753</v>
      </c>
      <c r="F41" s="130">
        <v>34</v>
      </c>
      <c r="G41" s="129">
        <v>9753</v>
      </c>
      <c r="H41" s="130">
        <v>34</v>
      </c>
    </row>
    <row r="42" spans="1:8" x14ac:dyDescent="0.2">
      <c r="A42" s="126">
        <v>37</v>
      </c>
      <c r="B42" s="136" t="s">
        <v>37</v>
      </c>
      <c r="C42" s="137"/>
      <c r="D42" s="138"/>
      <c r="E42" s="129">
        <v>4236</v>
      </c>
      <c r="F42" s="130">
        <v>264</v>
      </c>
      <c r="G42" s="129">
        <v>4236</v>
      </c>
      <c r="H42" s="130">
        <v>264</v>
      </c>
    </row>
    <row r="43" spans="1:8" x14ac:dyDescent="0.2">
      <c r="A43" s="126">
        <v>38</v>
      </c>
      <c r="B43" s="136" t="s">
        <v>38</v>
      </c>
      <c r="C43" s="137"/>
      <c r="D43" s="138"/>
      <c r="E43" s="129">
        <v>25218</v>
      </c>
      <c r="F43" s="130">
        <v>606</v>
      </c>
      <c r="G43" s="129">
        <v>25218</v>
      </c>
      <c r="H43" s="130">
        <v>606</v>
      </c>
    </row>
    <row r="44" spans="1:8" x14ac:dyDescent="0.2">
      <c r="A44" s="126">
        <v>39</v>
      </c>
      <c r="B44" s="136" t="s">
        <v>39</v>
      </c>
      <c r="C44" s="137"/>
      <c r="D44" s="138"/>
      <c r="E44" s="129">
        <v>20002</v>
      </c>
      <c r="F44" s="130">
        <v>2096</v>
      </c>
      <c r="G44" s="129">
        <v>20002</v>
      </c>
      <c r="H44" s="130">
        <v>2096</v>
      </c>
    </row>
    <row r="45" spans="1:8" x14ac:dyDescent="0.2">
      <c r="A45" s="126">
        <v>40</v>
      </c>
      <c r="B45" s="136" t="s">
        <v>40</v>
      </c>
      <c r="C45" s="137"/>
      <c r="D45" s="138"/>
      <c r="E45" s="129">
        <v>1133</v>
      </c>
      <c r="F45" s="130">
        <v>65</v>
      </c>
      <c r="G45" s="129">
        <v>1133</v>
      </c>
      <c r="H45" s="130">
        <v>65</v>
      </c>
    </row>
    <row r="46" spans="1:8" x14ac:dyDescent="0.2">
      <c r="A46" s="126"/>
      <c r="B46" s="139" t="s">
        <v>61</v>
      </c>
      <c r="C46" s="140"/>
      <c r="D46" s="141"/>
      <c r="E46" s="133">
        <f>SUM(E31:E45)</f>
        <v>270405</v>
      </c>
      <c r="F46" s="134">
        <f>SUM(F31:F45)</f>
        <v>19531</v>
      </c>
      <c r="G46" s="133">
        <f>SUM(G31:G45)</f>
        <v>270405</v>
      </c>
      <c r="H46" s="134">
        <f>SUM(H31:H45)</f>
        <v>19531</v>
      </c>
    </row>
    <row r="47" spans="1:8" ht="13.5" thickBot="1" x14ac:dyDescent="0.25">
      <c r="A47" s="142"/>
      <c r="B47" s="143" t="s">
        <v>69</v>
      </c>
      <c r="C47" s="144"/>
      <c r="D47" s="145"/>
      <c r="E47" s="146">
        <f>+E46+E30</f>
        <v>2660981</v>
      </c>
      <c r="F47" s="147">
        <f>+F46+F30</f>
        <v>137341</v>
      </c>
      <c r="G47" s="146">
        <f>+G46+G30</f>
        <v>1338363</v>
      </c>
      <c r="H47" s="147">
        <f>+H46+H30</f>
        <v>89786</v>
      </c>
    </row>
    <row r="48" spans="1:8" ht="13.5" thickBot="1" x14ac:dyDescent="0.25">
      <c r="B48" s="148" t="s">
        <v>62</v>
      </c>
      <c r="C48" s="149">
        <f t="shared" ref="C48:H48" si="1">C46+C30</f>
        <v>1938014</v>
      </c>
      <c r="D48" s="150">
        <f t="shared" si="1"/>
        <v>83835</v>
      </c>
      <c r="E48" s="149">
        <f t="shared" si="1"/>
        <v>2660981</v>
      </c>
      <c r="F48" s="150">
        <f t="shared" si="1"/>
        <v>137341</v>
      </c>
      <c r="G48" s="149">
        <f>G46+G30</f>
        <v>1338363</v>
      </c>
      <c r="H48" s="150">
        <f t="shared" si="1"/>
        <v>89786</v>
      </c>
    </row>
    <row r="49" spans="2:11" x14ac:dyDescent="0.2">
      <c r="B49" s="123" t="s">
        <v>56</v>
      </c>
    </row>
    <row r="50" spans="2:11" x14ac:dyDescent="0.2">
      <c r="B50" s="120" t="s">
        <v>54</v>
      </c>
    </row>
    <row r="51" spans="2:11" ht="13.5" thickBot="1" x14ac:dyDescent="0.25">
      <c r="B51" s="120" t="s">
        <v>64</v>
      </c>
      <c r="D51" s="151"/>
      <c r="E51" s="151"/>
      <c r="F51" s="151"/>
      <c r="G51" s="151"/>
      <c r="H51" s="151"/>
    </row>
    <row r="52" spans="2:11" ht="15.75" thickBot="1" x14ac:dyDescent="0.25">
      <c r="B52" s="123" t="s">
        <v>355</v>
      </c>
      <c r="D52" s="151"/>
      <c r="E52" s="370"/>
      <c r="F52" s="370"/>
      <c r="G52" s="122"/>
      <c r="H52" s="122"/>
      <c r="J52" s="356" t="s">
        <v>67</v>
      </c>
      <c r="K52" s="357"/>
    </row>
    <row r="53" spans="2:11" x14ac:dyDescent="0.2">
      <c r="D53" s="151"/>
      <c r="E53" s="151"/>
      <c r="F53" s="151"/>
      <c r="G53" s="151"/>
      <c r="H53" s="151"/>
    </row>
  </sheetData>
  <mergeCells count="11">
    <mergeCell ref="A1:F1"/>
    <mergeCell ref="E52:F52"/>
    <mergeCell ref="J52:K52"/>
    <mergeCell ref="J5:K5"/>
    <mergeCell ref="A2:A4"/>
    <mergeCell ref="C2:D2"/>
    <mergeCell ref="E2:F2"/>
    <mergeCell ref="G2:H2"/>
    <mergeCell ref="B2:B4"/>
    <mergeCell ref="G3:G4"/>
    <mergeCell ref="H3:H4"/>
  </mergeCells>
  <phoneticPr fontId="2" type="noConversion"/>
  <hyperlinks>
    <hyperlink ref="J52" location="Indice!A1" display="Volver al Indice"/>
    <hyperlink ref="J5" location="Indice!A1" display="Volver al Indice"/>
    <hyperlink ref="J5:K5" location="Indice!B14" display="Volver al Indice"/>
    <hyperlink ref="J52:K52" location="Indice!B14" display="Volver al Indice"/>
  </hyperlinks>
  <pageMargins left="0.74803149606299213" right="0.74803149606299213" top="0.98425196850393704" bottom="0.98425196850393704" header="0" footer="0"/>
  <pageSetup scale="4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K69"/>
  <sheetViews>
    <sheetView showGridLines="0" zoomScale="75" workbookViewId="0">
      <pane ySplit="4" topLeftCell="A5" activePane="bottomLeft" state="frozen"/>
      <selection pane="bottomLeft" sqref="A1:F1"/>
    </sheetView>
  </sheetViews>
  <sheetFormatPr baseColWidth="10" defaultColWidth="11.42578125" defaultRowHeight="12.75" x14ac:dyDescent="0.2"/>
  <cols>
    <col min="1" max="1" width="3.140625" style="123" customWidth="1"/>
    <col min="2" max="2" width="85.140625" style="123" customWidth="1"/>
    <col min="3" max="3" width="15.140625" style="123" customWidth="1"/>
    <col min="4" max="4" width="14.5703125" style="123" customWidth="1"/>
    <col min="5" max="5" width="12.140625" style="123" customWidth="1"/>
    <col min="6" max="6" width="16.85546875" style="123" customWidth="1"/>
    <col min="7" max="7" width="12.28515625" style="123" customWidth="1"/>
    <col min="8" max="8" width="11.7109375" style="123" customWidth="1"/>
    <col min="9" max="9" width="11.42578125" style="123"/>
    <col min="10" max="11" width="11.42578125" style="152"/>
    <col min="12" max="16384" width="11.42578125" style="123"/>
  </cols>
  <sheetData>
    <row r="1" spans="1:11" ht="15.75" thickBot="1" x14ac:dyDescent="0.25">
      <c r="A1" s="355" t="s">
        <v>183</v>
      </c>
      <c r="B1" s="355"/>
      <c r="C1" s="355"/>
      <c r="D1" s="355"/>
      <c r="E1" s="355"/>
      <c r="F1" s="355"/>
      <c r="G1" s="76"/>
      <c r="H1" s="76"/>
    </row>
    <row r="2" spans="1:11" ht="27.75" customHeight="1" thickBot="1" x14ac:dyDescent="0.25">
      <c r="A2" s="376"/>
      <c r="B2" s="365" t="s">
        <v>0</v>
      </c>
      <c r="C2" s="361" t="s">
        <v>169</v>
      </c>
      <c r="D2" s="374"/>
      <c r="E2" s="361" t="s">
        <v>170</v>
      </c>
      <c r="F2" s="374"/>
      <c r="G2" s="375" t="s">
        <v>322</v>
      </c>
      <c r="H2" s="374"/>
    </row>
    <row r="3" spans="1:11" x14ac:dyDescent="0.2">
      <c r="A3" s="377"/>
      <c r="B3" s="366"/>
      <c r="C3" s="101" t="s">
        <v>54</v>
      </c>
      <c r="D3" s="124" t="s">
        <v>55</v>
      </c>
      <c r="E3" s="101" t="s">
        <v>54</v>
      </c>
      <c r="F3" s="124" t="s">
        <v>55</v>
      </c>
      <c r="G3" s="368" t="s">
        <v>54</v>
      </c>
      <c r="H3" s="368" t="s">
        <v>55</v>
      </c>
    </row>
    <row r="4" spans="1:11" ht="13.5" thickBot="1" x14ac:dyDescent="0.25">
      <c r="A4" s="378"/>
      <c r="B4" s="367"/>
      <c r="C4" s="103" t="s">
        <v>65</v>
      </c>
      <c r="D4" s="125">
        <v>39264</v>
      </c>
      <c r="E4" s="103">
        <v>39446</v>
      </c>
      <c r="F4" s="125">
        <v>39446</v>
      </c>
      <c r="G4" s="369"/>
      <c r="H4" s="369"/>
    </row>
    <row r="5" spans="1:11" ht="13.5" thickBot="1" x14ac:dyDescent="0.25">
      <c r="A5" s="126">
        <v>1</v>
      </c>
      <c r="B5" s="153" t="s">
        <v>1</v>
      </c>
      <c r="C5" s="127">
        <v>7051</v>
      </c>
      <c r="D5" s="128">
        <v>697</v>
      </c>
      <c r="E5" s="154">
        <v>9309</v>
      </c>
      <c r="F5" s="155">
        <v>813</v>
      </c>
      <c r="G5" s="154">
        <v>3550</v>
      </c>
      <c r="H5" s="155">
        <v>263</v>
      </c>
      <c r="J5" s="356" t="s">
        <v>67</v>
      </c>
      <c r="K5" s="357"/>
    </row>
    <row r="6" spans="1:11" x14ac:dyDescent="0.2">
      <c r="A6" s="126">
        <v>2</v>
      </c>
      <c r="B6" s="156" t="s">
        <v>2</v>
      </c>
      <c r="C6" s="129">
        <v>10529</v>
      </c>
      <c r="D6" s="130">
        <v>696</v>
      </c>
      <c r="E6" s="157">
        <v>17112</v>
      </c>
      <c r="F6" s="158">
        <v>843</v>
      </c>
      <c r="G6" s="157">
        <v>9196</v>
      </c>
      <c r="H6" s="158">
        <v>337</v>
      </c>
    </row>
    <row r="7" spans="1:11" x14ac:dyDescent="0.2">
      <c r="A7" s="126">
        <v>3</v>
      </c>
      <c r="B7" s="156" t="s">
        <v>3</v>
      </c>
      <c r="C7" s="129">
        <v>30441</v>
      </c>
      <c r="D7" s="130">
        <v>1949</v>
      </c>
      <c r="E7" s="157">
        <v>39853</v>
      </c>
      <c r="F7" s="158">
        <v>2461</v>
      </c>
      <c r="G7" s="157">
        <v>14882</v>
      </c>
      <c r="H7" s="158">
        <v>1012</v>
      </c>
    </row>
    <row r="8" spans="1:11" x14ac:dyDescent="0.2">
      <c r="A8" s="126">
        <v>4</v>
      </c>
      <c r="B8" s="156" t="s">
        <v>4</v>
      </c>
      <c r="C8" s="129">
        <v>21575</v>
      </c>
      <c r="D8" s="130">
        <v>787</v>
      </c>
      <c r="E8" s="157">
        <v>29807</v>
      </c>
      <c r="F8" s="158">
        <v>1034</v>
      </c>
      <c r="G8" s="157">
        <v>13383</v>
      </c>
      <c r="H8" s="158">
        <v>508</v>
      </c>
    </row>
    <row r="9" spans="1:11" x14ac:dyDescent="0.2">
      <c r="A9" s="126">
        <v>5</v>
      </c>
      <c r="B9" s="156" t="s">
        <v>5</v>
      </c>
      <c r="C9" s="129">
        <v>57188</v>
      </c>
      <c r="D9" s="130">
        <v>1617</v>
      </c>
      <c r="E9" s="157">
        <v>95153</v>
      </c>
      <c r="F9" s="158">
        <v>1943</v>
      </c>
      <c r="G9" s="157">
        <v>56185</v>
      </c>
      <c r="H9" s="158">
        <v>676</v>
      </c>
    </row>
    <row r="10" spans="1:11" x14ac:dyDescent="0.2">
      <c r="A10" s="126">
        <v>6</v>
      </c>
      <c r="B10" s="156" t="s">
        <v>6</v>
      </c>
      <c r="C10" s="129">
        <v>2368</v>
      </c>
      <c r="D10" s="130">
        <v>2427</v>
      </c>
      <c r="E10" s="157">
        <v>2812</v>
      </c>
      <c r="F10" s="158">
        <v>2838</v>
      </c>
      <c r="G10" s="157">
        <v>789</v>
      </c>
      <c r="H10" s="158">
        <v>661</v>
      </c>
    </row>
    <row r="11" spans="1:11" x14ac:dyDescent="0.2">
      <c r="A11" s="126">
        <v>7</v>
      </c>
      <c r="B11" s="156" t="s">
        <v>7</v>
      </c>
      <c r="C11" s="129">
        <v>396181</v>
      </c>
      <c r="D11" s="130">
        <v>28301</v>
      </c>
      <c r="E11" s="157">
        <v>443628</v>
      </c>
      <c r="F11" s="158">
        <v>32253</v>
      </c>
      <c r="G11" s="157">
        <v>93104</v>
      </c>
      <c r="H11" s="158">
        <v>8078</v>
      </c>
    </row>
    <row r="12" spans="1:11" x14ac:dyDescent="0.2">
      <c r="A12" s="126">
        <v>8</v>
      </c>
      <c r="B12" s="156" t="s">
        <v>8</v>
      </c>
      <c r="C12" s="129">
        <v>15918</v>
      </c>
      <c r="D12" s="130">
        <v>3827</v>
      </c>
      <c r="E12" s="157">
        <v>23064</v>
      </c>
      <c r="F12" s="158">
        <v>4823</v>
      </c>
      <c r="G12" s="157">
        <v>10736</v>
      </c>
      <c r="H12" s="158">
        <v>1999</v>
      </c>
      <c r="K12" s="123"/>
    </row>
    <row r="13" spans="1:11" x14ac:dyDescent="0.2">
      <c r="A13" s="126">
        <v>9</v>
      </c>
      <c r="B13" s="156" t="s">
        <v>9</v>
      </c>
      <c r="C13" s="129">
        <v>791</v>
      </c>
      <c r="D13" s="130">
        <v>42</v>
      </c>
      <c r="E13" s="157">
        <v>1288</v>
      </c>
      <c r="F13" s="158">
        <v>61</v>
      </c>
      <c r="G13" s="157">
        <v>687</v>
      </c>
      <c r="H13" s="158">
        <v>36</v>
      </c>
    </row>
    <row r="14" spans="1:11" x14ac:dyDescent="0.2">
      <c r="A14" s="126">
        <v>10</v>
      </c>
      <c r="B14" s="156" t="s">
        <v>10</v>
      </c>
      <c r="C14" s="129">
        <v>627</v>
      </c>
      <c r="D14" s="130">
        <v>303</v>
      </c>
      <c r="E14" s="157">
        <v>911</v>
      </c>
      <c r="F14" s="158">
        <v>357</v>
      </c>
      <c r="G14" s="157">
        <v>413</v>
      </c>
      <c r="H14" s="158">
        <v>129</v>
      </c>
    </row>
    <row r="15" spans="1:11" x14ac:dyDescent="0.2">
      <c r="A15" s="126">
        <v>11</v>
      </c>
      <c r="B15" s="156" t="s">
        <v>11</v>
      </c>
      <c r="C15" s="129">
        <v>58162</v>
      </c>
      <c r="D15" s="130">
        <v>3194</v>
      </c>
      <c r="E15" s="157">
        <v>87911</v>
      </c>
      <c r="F15" s="158">
        <v>4112</v>
      </c>
      <c r="G15" s="157">
        <v>44647</v>
      </c>
      <c r="H15" s="158">
        <v>1654</v>
      </c>
    </row>
    <row r="16" spans="1:11" x14ac:dyDescent="0.2">
      <c r="A16" s="126">
        <v>12</v>
      </c>
      <c r="B16" s="156" t="s">
        <v>12</v>
      </c>
      <c r="C16" s="129">
        <v>2081</v>
      </c>
      <c r="D16" s="130">
        <v>321</v>
      </c>
      <c r="E16" s="157">
        <v>3245</v>
      </c>
      <c r="F16" s="158">
        <v>371</v>
      </c>
      <c r="G16" s="157">
        <v>1610</v>
      </c>
      <c r="H16" s="158">
        <v>118</v>
      </c>
    </row>
    <row r="17" spans="1:8" x14ac:dyDescent="0.2">
      <c r="A17" s="126">
        <v>13</v>
      </c>
      <c r="B17" s="156" t="s">
        <v>13</v>
      </c>
      <c r="C17" s="129">
        <v>680</v>
      </c>
      <c r="D17" s="130">
        <v>72</v>
      </c>
      <c r="E17" s="157">
        <v>895</v>
      </c>
      <c r="F17" s="158">
        <v>79</v>
      </c>
      <c r="G17" s="157">
        <v>360</v>
      </c>
      <c r="H17" s="158">
        <v>21</v>
      </c>
    </row>
    <row r="18" spans="1:8" x14ac:dyDescent="0.2">
      <c r="A18" s="126">
        <v>14</v>
      </c>
      <c r="B18" s="156" t="s">
        <v>14</v>
      </c>
      <c r="C18" s="129">
        <v>1921</v>
      </c>
      <c r="D18" s="130">
        <v>238</v>
      </c>
      <c r="E18" s="157">
        <v>2464</v>
      </c>
      <c r="F18" s="158">
        <v>279</v>
      </c>
      <c r="G18" s="157">
        <v>969</v>
      </c>
      <c r="H18" s="158">
        <v>111</v>
      </c>
    </row>
    <row r="19" spans="1:8" x14ac:dyDescent="0.2">
      <c r="A19" s="126">
        <v>15</v>
      </c>
      <c r="B19" s="156" t="s">
        <v>15</v>
      </c>
      <c r="C19" s="129">
        <v>4031</v>
      </c>
      <c r="D19" s="130">
        <v>359</v>
      </c>
      <c r="E19" s="157">
        <v>5596</v>
      </c>
      <c r="F19" s="158">
        <v>490</v>
      </c>
      <c r="G19" s="157">
        <v>2477</v>
      </c>
      <c r="H19" s="158">
        <v>252</v>
      </c>
    </row>
    <row r="20" spans="1:8" x14ac:dyDescent="0.2">
      <c r="A20" s="126">
        <v>16</v>
      </c>
      <c r="B20" s="156" t="s">
        <v>16</v>
      </c>
      <c r="C20" s="129">
        <v>3028</v>
      </c>
      <c r="D20" s="130">
        <v>515</v>
      </c>
      <c r="E20" s="157">
        <v>3930</v>
      </c>
      <c r="F20" s="158">
        <v>610</v>
      </c>
      <c r="G20" s="157">
        <v>1527</v>
      </c>
      <c r="H20" s="158">
        <v>194</v>
      </c>
    </row>
    <row r="21" spans="1:8" x14ac:dyDescent="0.2">
      <c r="A21" s="126">
        <v>17</v>
      </c>
      <c r="B21" s="156" t="s">
        <v>17</v>
      </c>
      <c r="C21" s="129">
        <v>2300</v>
      </c>
      <c r="D21" s="130">
        <v>457</v>
      </c>
      <c r="E21" s="157">
        <v>3099</v>
      </c>
      <c r="F21" s="158">
        <v>567</v>
      </c>
      <c r="G21" s="157">
        <v>1287</v>
      </c>
      <c r="H21" s="158">
        <v>213</v>
      </c>
    </row>
    <row r="22" spans="1:8" x14ac:dyDescent="0.2">
      <c r="A22" s="126">
        <v>18</v>
      </c>
      <c r="B22" s="156" t="s">
        <v>18</v>
      </c>
      <c r="C22" s="129">
        <v>327</v>
      </c>
      <c r="D22" s="130">
        <v>913</v>
      </c>
      <c r="E22" s="157">
        <v>8929</v>
      </c>
      <c r="F22" s="158">
        <v>1094</v>
      </c>
      <c r="G22" s="157">
        <v>490</v>
      </c>
      <c r="H22" s="158">
        <v>323</v>
      </c>
    </row>
    <row r="23" spans="1:8" x14ac:dyDescent="0.2">
      <c r="A23" s="126">
        <v>19</v>
      </c>
      <c r="B23" s="156" t="s">
        <v>19</v>
      </c>
      <c r="C23" s="129">
        <v>660223</v>
      </c>
      <c r="D23" s="130">
        <v>21624</v>
      </c>
      <c r="E23" s="157">
        <v>870634</v>
      </c>
      <c r="F23" s="158">
        <v>26956</v>
      </c>
      <c r="G23" s="157">
        <v>306453</v>
      </c>
      <c r="H23" s="158">
        <v>9506</v>
      </c>
    </row>
    <row r="24" spans="1:8" x14ac:dyDescent="0.2">
      <c r="A24" s="126">
        <v>20</v>
      </c>
      <c r="B24" s="156" t="s">
        <v>20</v>
      </c>
      <c r="C24" s="129">
        <v>49769</v>
      </c>
      <c r="D24" s="130">
        <v>220</v>
      </c>
      <c r="E24" s="157">
        <v>65554</v>
      </c>
      <c r="F24" s="158">
        <v>270</v>
      </c>
      <c r="G24" s="157">
        <v>23237</v>
      </c>
      <c r="H24" s="158">
        <v>93</v>
      </c>
    </row>
    <row r="25" spans="1:8" x14ac:dyDescent="0.2">
      <c r="A25" s="126">
        <v>21</v>
      </c>
      <c r="B25" s="156" t="s">
        <v>21</v>
      </c>
      <c r="C25" s="129">
        <v>1211159</v>
      </c>
      <c r="D25" s="130">
        <v>56685</v>
      </c>
      <c r="E25" s="157">
        <v>1352612</v>
      </c>
      <c r="F25" s="158">
        <v>66367</v>
      </c>
      <c r="G25" s="157">
        <v>258134</v>
      </c>
      <c r="H25" s="158">
        <v>19104</v>
      </c>
    </row>
    <row r="26" spans="1:8" x14ac:dyDescent="0.2">
      <c r="A26" s="126">
        <v>22</v>
      </c>
      <c r="B26" s="156" t="s">
        <v>22</v>
      </c>
      <c r="C26" s="129">
        <v>2319</v>
      </c>
      <c r="D26" s="130">
        <v>530</v>
      </c>
      <c r="E26" s="157">
        <v>2795</v>
      </c>
      <c r="F26" s="158">
        <v>640</v>
      </c>
      <c r="G26" s="157">
        <v>860</v>
      </c>
      <c r="H26" s="158">
        <v>214</v>
      </c>
    </row>
    <row r="27" spans="1:8" x14ac:dyDescent="0.2">
      <c r="A27" s="126">
        <v>23</v>
      </c>
      <c r="B27" s="156" t="s">
        <v>23</v>
      </c>
      <c r="C27" s="129">
        <v>145538</v>
      </c>
      <c r="D27" s="130">
        <v>18389</v>
      </c>
      <c r="E27" s="157">
        <v>185485</v>
      </c>
      <c r="F27" s="158">
        <v>24301</v>
      </c>
      <c r="G27" s="157">
        <v>61524</v>
      </c>
      <c r="H27" s="158">
        <v>11614</v>
      </c>
    </row>
    <row r="28" spans="1:8" x14ac:dyDescent="0.2">
      <c r="A28" s="126">
        <v>24</v>
      </c>
      <c r="B28" s="156" t="s">
        <v>24</v>
      </c>
      <c r="C28" s="129">
        <v>44634</v>
      </c>
      <c r="D28" s="130">
        <v>1382</v>
      </c>
      <c r="E28" s="157">
        <v>54618</v>
      </c>
      <c r="F28" s="158">
        <v>1346</v>
      </c>
      <c r="G28" s="157">
        <v>18425</v>
      </c>
      <c r="H28" s="158">
        <v>606</v>
      </c>
    </row>
    <row r="29" spans="1:8" x14ac:dyDescent="0.2">
      <c r="A29" s="126">
        <v>25</v>
      </c>
      <c r="B29" s="156" t="s">
        <v>25</v>
      </c>
      <c r="C29" s="129">
        <v>6334</v>
      </c>
      <c r="D29" s="130">
        <v>838</v>
      </c>
      <c r="E29" s="157">
        <v>8397</v>
      </c>
      <c r="F29" s="158">
        <v>1061</v>
      </c>
      <c r="G29" s="157">
        <v>3600</v>
      </c>
      <c r="H29" s="158">
        <v>437</v>
      </c>
    </row>
    <row r="30" spans="1:8" x14ac:dyDescent="0.2">
      <c r="A30" s="126"/>
      <c r="B30" s="159" t="s">
        <v>59</v>
      </c>
      <c r="C30" s="133">
        <f t="shared" ref="C30:H30" si="0">SUM(C5:C29)</f>
        <v>2735175</v>
      </c>
      <c r="D30" s="134">
        <f t="shared" si="0"/>
        <v>146383</v>
      </c>
      <c r="E30" s="160">
        <f t="shared" si="0"/>
        <v>3319101</v>
      </c>
      <c r="F30" s="161">
        <f t="shared" si="0"/>
        <v>175969</v>
      </c>
      <c r="G30" s="160">
        <f t="shared" si="0"/>
        <v>928525</v>
      </c>
      <c r="H30" s="161">
        <f t="shared" si="0"/>
        <v>58159</v>
      </c>
    </row>
    <row r="31" spans="1:8" ht="25.5" x14ac:dyDescent="0.2">
      <c r="A31" s="126">
        <v>26</v>
      </c>
      <c r="B31" s="156" t="s">
        <v>172</v>
      </c>
      <c r="C31" s="129">
        <v>16577</v>
      </c>
      <c r="D31" s="130">
        <v>925</v>
      </c>
      <c r="E31" s="129">
        <v>26836</v>
      </c>
      <c r="F31" s="130">
        <v>1411</v>
      </c>
      <c r="G31" s="129">
        <v>17589</v>
      </c>
      <c r="H31" s="130">
        <v>950</v>
      </c>
    </row>
    <row r="32" spans="1:8" x14ac:dyDescent="0.2">
      <c r="A32" s="126">
        <v>27</v>
      </c>
      <c r="B32" s="156" t="s">
        <v>27</v>
      </c>
      <c r="C32" s="129">
        <v>8006</v>
      </c>
      <c r="D32" s="130">
        <v>146</v>
      </c>
      <c r="E32" s="157">
        <v>15194</v>
      </c>
      <c r="F32" s="158">
        <v>190</v>
      </c>
      <c r="G32" s="157">
        <v>11097</v>
      </c>
      <c r="H32" s="158">
        <v>119</v>
      </c>
    </row>
    <row r="33" spans="1:8" x14ac:dyDescent="0.2">
      <c r="A33" s="126">
        <v>28</v>
      </c>
      <c r="B33" s="156" t="s">
        <v>28</v>
      </c>
      <c r="C33" s="129">
        <v>2751</v>
      </c>
      <c r="D33" s="130">
        <v>771</v>
      </c>
      <c r="E33" s="157">
        <v>4906</v>
      </c>
      <c r="F33" s="158">
        <v>987</v>
      </c>
      <c r="G33" s="157">
        <v>3696</v>
      </c>
      <c r="H33" s="158">
        <v>522</v>
      </c>
    </row>
    <row r="34" spans="1:8" x14ac:dyDescent="0.2">
      <c r="A34" s="126">
        <v>29</v>
      </c>
      <c r="B34" s="156" t="s">
        <v>29</v>
      </c>
      <c r="C34" s="129">
        <v>127006</v>
      </c>
      <c r="D34" s="130">
        <v>608</v>
      </c>
      <c r="E34" s="157">
        <v>195640</v>
      </c>
      <c r="F34" s="158">
        <v>962</v>
      </c>
      <c r="G34" s="157">
        <v>122306</v>
      </c>
      <c r="H34" s="158">
        <v>669</v>
      </c>
    </row>
    <row r="35" spans="1:8" x14ac:dyDescent="0.2">
      <c r="A35" s="126">
        <v>30</v>
      </c>
      <c r="B35" s="156" t="s">
        <v>30</v>
      </c>
      <c r="C35" s="129">
        <v>5672</v>
      </c>
      <c r="D35" s="130">
        <v>479</v>
      </c>
      <c r="E35" s="157">
        <v>10813</v>
      </c>
      <c r="F35" s="158">
        <v>679</v>
      </c>
      <c r="G35" s="157">
        <v>8162</v>
      </c>
      <c r="H35" s="158">
        <v>421</v>
      </c>
    </row>
    <row r="36" spans="1:8" x14ac:dyDescent="0.2">
      <c r="A36" s="126">
        <v>31</v>
      </c>
      <c r="B36" s="156" t="s">
        <v>31</v>
      </c>
      <c r="C36" s="129">
        <v>9645</v>
      </c>
      <c r="D36" s="130">
        <v>630</v>
      </c>
      <c r="E36" s="157">
        <v>18987</v>
      </c>
      <c r="F36" s="158">
        <v>867</v>
      </c>
      <c r="G36" s="157">
        <v>14023</v>
      </c>
      <c r="H36" s="158">
        <v>491</v>
      </c>
    </row>
    <row r="37" spans="1:8" x14ac:dyDescent="0.2">
      <c r="A37" s="126">
        <v>32</v>
      </c>
      <c r="B37" s="156" t="s">
        <v>32</v>
      </c>
      <c r="C37" s="129">
        <v>1254</v>
      </c>
      <c r="D37" s="130">
        <v>145</v>
      </c>
      <c r="E37" s="157">
        <v>2242</v>
      </c>
      <c r="F37" s="158">
        <v>220</v>
      </c>
      <c r="G37" s="157">
        <v>1590</v>
      </c>
      <c r="H37" s="158">
        <v>143</v>
      </c>
    </row>
    <row r="38" spans="1:8" x14ac:dyDescent="0.2">
      <c r="A38" s="126">
        <v>33</v>
      </c>
      <c r="B38" s="156" t="s">
        <v>33</v>
      </c>
      <c r="C38" s="129">
        <v>848</v>
      </c>
      <c r="D38" s="130">
        <v>54</v>
      </c>
      <c r="E38" s="157">
        <v>1076</v>
      </c>
      <c r="F38" s="158">
        <v>67</v>
      </c>
      <c r="G38" s="157">
        <v>345</v>
      </c>
      <c r="H38" s="158">
        <v>28</v>
      </c>
    </row>
    <row r="39" spans="1:8" x14ac:dyDescent="0.2">
      <c r="A39" s="126">
        <v>34</v>
      </c>
      <c r="B39" s="156" t="s">
        <v>34</v>
      </c>
      <c r="C39" s="129">
        <v>178884</v>
      </c>
      <c r="D39" s="130">
        <v>24656</v>
      </c>
      <c r="E39" s="157">
        <v>285346</v>
      </c>
      <c r="F39" s="158">
        <v>35667</v>
      </c>
      <c r="G39" s="157">
        <v>174209</v>
      </c>
      <c r="H39" s="158">
        <v>21373</v>
      </c>
    </row>
    <row r="40" spans="1:8" ht="25.5" x14ac:dyDescent="0.2">
      <c r="A40" s="126">
        <v>35</v>
      </c>
      <c r="B40" s="156" t="s">
        <v>35</v>
      </c>
      <c r="C40" s="129">
        <v>3637</v>
      </c>
      <c r="D40" s="130">
        <v>239</v>
      </c>
      <c r="E40" s="129">
        <v>6185</v>
      </c>
      <c r="F40" s="130">
        <v>318</v>
      </c>
      <c r="G40" s="129">
        <v>4145</v>
      </c>
      <c r="H40" s="130">
        <v>186</v>
      </c>
    </row>
    <row r="41" spans="1:8" x14ac:dyDescent="0.2">
      <c r="A41" s="126">
        <v>36</v>
      </c>
      <c r="B41" s="156" t="s">
        <v>36</v>
      </c>
      <c r="C41" s="129">
        <v>22037</v>
      </c>
      <c r="D41" s="130">
        <v>74</v>
      </c>
      <c r="E41" s="157">
        <v>44189</v>
      </c>
      <c r="F41" s="158">
        <v>143</v>
      </c>
      <c r="G41" s="157">
        <v>34436</v>
      </c>
      <c r="H41" s="158">
        <v>109</v>
      </c>
    </row>
    <row r="42" spans="1:8" x14ac:dyDescent="0.2">
      <c r="A42" s="126">
        <v>37</v>
      </c>
      <c r="B42" s="156" t="s">
        <v>37</v>
      </c>
      <c r="C42" s="129">
        <v>8450</v>
      </c>
      <c r="D42" s="130">
        <v>500</v>
      </c>
      <c r="E42" s="129">
        <v>16572</v>
      </c>
      <c r="F42" s="130">
        <v>727</v>
      </c>
      <c r="G42" s="129">
        <v>12336</v>
      </c>
      <c r="H42" s="130">
        <v>463</v>
      </c>
    </row>
    <row r="43" spans="1:8" x14ac:dyDescent="0.2">
      <c r="A43" s="126">
        <v>38</v>
      </c>
      <c r="B43" s="156" t="s">
        <v>38</v>
      </c>
      <c r="C43" s="129">
        <v>37366</v>
      </c>
      <c r="D43" s="130">
        <v>1029</v>
      </c>
      <c r="E43" s="129">
        <v>56527</v>
      </c>
      <c r="F43" s="130">
        <v>1374</v>
      </c>
      <c r="G43" s="129">
        <v>31309</v>
      </c>
      <c r="H43" s="130">
        <v>768</v>
      </c>
    </row>
    <row r="44" spans="1:8" x14ac:dyDescent="0.2">
      <c r="A44" s="126">
        <v>39</v>
      </c>
      <c r="B44" s="156" t="s">
        <v>39</v>
      </c>
      <c r="C44" s="129">
        <v>32109</v>
      </c>
      <c r="D44" s="130">
        <v>4070</v>
      </c>
      <c r="E44" s="157">
        <v>51237</v>
      </c>
      <c r="F44" s="158">
        <v>5407</v>
      </c>
      <c r="G44" s="157">
        <v>31235</v>
      </c>
      <c r="H44" s="158">
        <v>3311</v>
      </c>
    </row>
    <row r="45" spans="1:8" x14ac:dyDescent="0.2">
      <c r="A45" s="126">
        <v>40</v>
      </c>
      <c r="B45" s="156" t="s">
        <v>40</v>
      </c>
      <c r="C45" s="129">
        <v>2177</v>
      </c>
      <c r="D45" s="130">
        <v>168</v>
      </c>
      <c r="E45" s="157">
        <v>3654</v>
      </c>
      <c r="F45" s="158">
        <v>229</v>
      </c>
      <c r="G45" s="157">
        <v>2521</v>
      </c>
      <c r="H45" s="158">
        <v>164</v>
      </c>
    </row>
    <row r="46" spans="1:8" ht="25.5" x14ac:dyDescent="0.2">
      <c r="A46" s="126"/>
      <c r="B46" s="159" t="s">
        <v>61</v>
      </c>
      <c r="C46" s="133">
        <f t="shared" ref="C46:H46" si="1">SUM(C31:C45)</f>
        <v>456419</v>
      </c>
      <c r="D46" s="134">
        <f t="shared" si="1"/>
        <v>34494</v>
      </c>
      <c r="E46" s="133">
        <f t="shared" si="1"/>
        <v>739404</v>
      </c>
      <c r="F46" s="134">
        <f t="shared" si="1"/>
        <v>49248</v>
      </c>
      <c r="G46" s="133">
        <f t="shared" si="1"/>
        <v>468999</v>
      </c>
      <c r="H46" s="134">
        <f t="shared" si="1"/>
        <v>29717</v>
      </c>
    </row>
    <row r="47" spans="1:8" x14ac:dyDescent="0.2">
      <c r="A47" s="126"/>
      <c r="B47" s="159" t="s">
        <v>60</v>
      </c>
      <c r="C47" s="133">
        <f t="shared" ref="C47:H47" si="2">+C46+C30</f>
        <v>3191594</v>
      </c>
      <c r="D47" s="134">
        <f t="shared" si="2"/>
        <v>180877</v>
      </c>
      <c r="E47" s="133">
        <f t="shared" si="2"/>
        <v>4058505</v>
      </c>
      <c r="F47" s="134">
        <f t="shared" si="2"/>
        <v>225217</v>
      </c>
      <c r="G47" s="133">
        <f t="shared" si="2"/>
        <v>1397524</v>
      </c>
      <c r="H47" s="134">
        <f t="shared" si="2"/>
        <v>87876</v>
      </c>
    </row>
    <row r="48" spans="1:8" ht="16.5" customHeight="1" x14ac:dyDescent="0.2">
      <c r="A48" s="126">
        <v>41</v>
      </c>
      <c r="B48" s="156" t="s">
        <v>41</v>
      </c>
      <c r="C48" s="137"/>
      <c r="D48" s="138"/>
      <c r="E48" s="129">
        <v>14400</v>
      </c>
      <c r="F48" s="130">
        <v>627</v>
      </c>
      <c r="G48" s="129">
        <v>14400</v>
      </c>
      <c r="H48" s="130">
        <v>627</v>
      </c>
    </row>
    <row r="49" spans="1:8" x14ac:dyDescent="0.2">
      <c r="A49" s="126">
        <v>42</v>
      </c>
      <c r="B49" s="156" t="s">
        <v>42</v>
      </c>
      <c r="C49" s="137"/>
      <c r="D49" s="138"/>
      <c r="E49" s="129">
        <v>267</v>
      </c>
      <c r="F49" s="130">
        <v>24</v>
      </c>
      <c r="G49" s="129">
        <v>267</v>
      </c>
      <c r="H49" s="130">
        <v>24</v>
      </c>
    </row>
    <row r="50" spans="1:8" ht="14.25" customHeight="1" x14ac:dyDescent="0.2">
      <c r="A50" s="126">
        <v>43</v>
      </c>
      <c r="B50" s="156" t="s">
        <v>171</v>
      </c>
      <c r="C50" s="137"/>
      <c r="D50" s="138"/>
      <c r="E50" s="129">
        <v>499</v>
      </c>
      <c r="F50" s="130">
        <v>47</v>
      </c>
      <c r="G50" s="129">
        <v>499</v>
      </c>
      <c r="H50" s="130">
        <v>47</v>
      </c>
    </row>
    <row r="51" spans="1:8" x14ac:dyDescent="0.2">
      <c r="A51" s="126">
        <v>44</v>
      </c>
      <c r="B51" s="156" t="s">
        <v>174</v>
      </c>
      <c r="C51" s="137"/>
      <c r="D51" s="138"/>
      <c r="E51" s="157">
        <v>1695</v>
      </c>
      <c r="F51" s="158">
        <v>348</v>
      </c>
      <c r="G51" s="157">
        <v>1695</v>
      </c>
      <c r="H51" s="158">
        <v>348</v>
      </c>
    </row>
    <row r="52" spans="1:8" x14ac:dyDescent="0.2">
      <c r="A52" s="126">
        <v>45</v>
      </c>
      <c r="B52" s="156" t="s">
        <v>43</v>
      </c>
      <c r="C52" s="137"/>
      <c r="D52" s="138"/>
      <c r="E52" s="157">
        <v>710</v>
      </c>
      <c r="F52" s="158">
        <v>82</v>
      </c>
      <c r="G52" s="157">
        <v>710</v>
      </c>
      <c r="H52" s="158">
        <v>82</v>
      </c>
    </row>
    <row r="53" spans="1:8" x14ac:dyDescent="0.2">
      <c r="A53" s="126">
        <v>46</v>
      </c>
      <c r="B53" s="156" t="s">
        <v>44</v>
      </c>
      <c r="C53" s="137"/>
      <c r="D53" s="138"/>
      <c r="E53" s="157">
        <v>215320</v>
      </c>
      <c r="F53" s="158">
        <v>4652</v>
      </c>
      <c r="G53" s="157">
        <v>215320</v>
      </c>
      <c r="H53" s="158">
        <v>4652</v>
      </c>
    </row>
    <row r="54" spans="1:8" x14ac:dyDescent="0.2">
      <c r="A54" s="126">
        <v>47</v>
      </c>
      <c r="B54" s="156" t="s">
        <v>45</v>
      </c>
      <c r="C54" s="137"/>
      <c r="D54" s="138"/>
      <c r="E54" s="157">
        <v>9213</v>
      </c>
      <c r="F54" s="158">
        <v>382</v>
      </c>
      <c r="G54" s="157">
        <v>9213</v>
      </c>
      <c r="H54" s="158">
        <v>382</v>
      </c>
    </row>
    <row r="55" spans="1:8" x14ac:dyDescent="0.2">
      <c r="A55" s="126">
        <v>48</v>
      </c>
      <c r="B55" s="156" t="s">
        <v>46</v>
      </c>
      <c r="C55" s="137"/>
      <c r="D55" s="138"/>
      <c r="E55" s="157">
        <v>555</v>
      </c>
      <c r="F55" s="158">
        <v>29</v>
      </c>
      <c r="G55" s="157">
        <v>555</v>
      </c>
      <c r="H55" s="158">
        <v>29</v>
      </c>
    </row>
    <row r="56" spans="1:8" x14ac:dyDescent="0.2">
      <c r="A56" s="126">
        <v>49</v>
      </c>
      <c r="B56" s="156" t="s">
        <v>47</v>
      </c>
      <c r="C56" s="137"/>
      <c r="D56" s="138"/>
      <c r="E56" s="129">
        <v>2279</v>
      </c>
      <c r="F56" s="130">
        <v>25</v>
      </c>
      <c r="G56" s="129">
        <v>2279</v>
      </c>
      <c r="H56" s="130">
        <v>25</v>
      </c>
    </row>
    <row r="57" spans="1:8" x14ac:dyDescent="0.2">
      <c r="A57" s="126">
        <v>50</v>
      </c>
      <c r="B57" s="156" t="s">
        <v>48</v>
      </c>
      <c r="C57" s="137"/>
      <c r="D57" s="138"/>
      <c r="E57" s="157">
        <v>4611</v>
      </c>
      <c r="F57" s="158">
        <v>16</v>
      </c>
      <c r="G57" s="157">
        <v>4611</v>
      </c>
      <c r="H57" s="158">
        <v>16</v>
      </c>
    </row>
    <row r="58" spans="1:8" x14ac:dyDescent="0.2">
      <c r="A58" s="126">
        <v>51</v>
      </c>
      <c r="B58" s="156" t="s">
        <v>173</v>
      </c>
      <c r="C58" s="137"/>
      <c r="D58" s="138"/>
      <c r="E58" s="157">
        <v>324</v>
      </c>
      <c r="F58" s="158">
        <v>17</v>
      </c>
      <c r="G58" s="157">
        <v>324</v>
      </c>
      <c r="H58" s="158">
        <v>17</v>
      </c>
    </row>
    <row r="59" spans="1:8" x14ac:dyDescent="0.2">
      <c r="A59" s="126">
        <v>52</v>
      </c>
      <c r="B59" s="156" t="s">
        <v>49</v>
      </c>
      <c r="C59" s="137"/>
      <c r="D59" s="138"/>
      <c r="E59" s="157">
        <v>9043</v>
      </c>
      <c r="F59" s="158">
        <v>774</v>
      </c>
      <c r="G59" s="157">
        <v>9043</v>
      </c>
      <c r="H59" s="158">
        <v>774</v>
      </c>
    </row>
    <row r="60" spans="1:8" x14ac:dyDescent="0.2">
      <c r="A60" s="126">
        <v>53</v>
      </c>
      <c r="B60" s="156" t="s">
        <v>50</v>
      </c>
      <c r="C60" s="137"/>
      <c r="D60" s="138"/>
      <c r="E60" s="129">
        <v>1227</v>
      </c>
      <c r="F60" s="130">
        <v>49</v>
      </c>
      <c r="G60" s="129">
        <v>1227</v>
      </c>
      <c r="H60" s="130">
        <v>49</v>
      </c>
    </row>
    <row r="61" spans="1:8" x14ac:dyDescent="0.2">
      <c r="A61" s="126">
        <v>54</v>
      </c>
      <c r="B61" s="156" t="s">
        <v>51</v>
      </c>
      <c r="C61" s="137"/>
      <c r="D61" s="138"/>
      <c r="E61" s="157">
        <v>24429</v>
      </c>
      <c r="F61" s="158">
        <v>81</v>
      </c>
      <c r="G61" s="157">
        <v>24429</v>
      </c>
      <c r="H61" s="158">
        <v>81</v>
      </c>
    </row>
    <row r="62" spans="1:8" x14ac:dyDescent="0.2">
      <c r="A62" s="126">
        <v>55</v>
      </c>
      <c r="B62" s="156" t="s">
        <v>52</v>
      </c>
      <c r="C62" s="137"/>
      <c r="D62" s="138"/>
      <c r="E62" s="157">
        <v>390</v>
      </c>
      <c r="F62" s="158">
        <v>12</v>
      </c>
      <c r="G62" s="157">
        <v>390</v>
      </c>
      <c r="H62" s="158">
        <v>12</v>
      </c>
    </row>
    <row r="63" spans="1:8" ht="13.5" thickBot="1" x14ac:dyDescent="0.25">
      <c r="A63" s="126">
        <v>56</v>
      </c>
      <c r="B63" s="162" t="s">
        <v>53</v>
      </c>
      <c r="C63" s="163"/>
      <c r="D63" s="164"/>
      <c r="E63" s="165">
        <v>9392</v>
      </c>
      <c r="F63" s="166">
        <v>665</v>
      </c>
      <c r="G63" s="165">
        <v>9392</v>
      </c>
      <c r="H63" s="166">
        <v>665</v>
      </c>
    </row>
    <row r="64" spans="1:8" ht="13.5" thickBot="1" x14ac:dyDescent="0.25">
      <c r="A64" s="167"/>
      <c r="B64" s="168" t="s">
        <v>63</v>
      </c>
      <c r="C64" s="169"/>
      <c r="D64" s="169"/>
      <c r="E64" s="170">
        <f>SUM(E48:E63)</f>
        <v>294354</v>
      </c>
      <c r="F64" s="171">
        <f>SUM(F48:F63)</f>
        <v>7830</v>
      </c>
      <c r="G64" s="170">
        <f>SUM(G48:G63)</f>
        <v>294354</v>
      </c>
      <c r="H64" s="171">
        <f>SUM(H48:H63)</f>
        <v>7830</v>
      </c>
    </row>
    <row r="65" spans="2:11" ht="13.5" thickBot="1" x14ac:dyDescent="0.25">
      <c r="B65" s="172" t="s">
        <v>62</v>
      </c>
      <c r="C65" s="149">
        <f t="shared" ref="C65:H65" si="3">C64+C46+C30</f>
        <v>3191594</v>
      </c>
      <c r="D65" s="150">
        <f t="shared" si="3"/>
        <v>180877</v>
      </c>
      <c r="E65" s="149">
        <f t="shared" si="3"/>
        <v>4352859</v>
      </c>
      <c r="F65" s="150">
        <f t="shared" si="3"/>
        <v>233047</v>
      </c>
      <c r="G65" s="149">
        <f t="shared" si="3"/>
        <v>1691878</v>
      </c>
      <c r="H65" s="150">
        <f t="shared" si="3"/>
        <v>95706</v>
      </c>
    </row>
    <row r="66" spans="2:11" x14ac:dyDescent="0.2">
      <c r="B66" s="123" t="s">
        <v>56</v>
      </c>
    </row>
    <row r="67" spans="2:11" ht="13.5" thickBot="1" x14ac:dyDescent="0.25">
      <c r="B67" s="120" t="s">
        <v>54</v>
      </c>
    </row>
    <row r="68" spans="2:11" ht="13.5" thickBot="1" x14ac:dyDescent="0.25">
      <c r="B68" s="120" t="s">
        <v>64</v>
      </c>
      <c r="J68" s="356" t="s">
        <v>67</v>
      </c>
      <c r="K68" s="357"/>
    </row>
    <row r="69" spans="2:11" x14ac:dyDescent="0.2">
      <c r="B69" s="123" t="s">
        <v>355</v>
      </c>
    </row>
  </sheetData>
  <mergeCells count="10">
    <mergeCell ref="J68:K68"/>
    <mergeCell ref="J5:K5"/>
    <mergeCell ref="A1:F1"/>
    <mergeCell ref="A2:A4"/>
    <mergeCell ref="C2:D2"/>
    <mergeCell ref="E2:F2"/>
    <mergeCell ref="G2:H2"/>
    <mergeCell ref="G3:G4"/>
    <mergeCell ref="H3:H4"/>
    <mergeCell ref="B2:B4"/>
  </mergeCells>
  <phoneticPr fontId="2" type="noConversion"/>
  <hyperlinks>
    <hyperlink ref="J68" location="Indice!A1" display="Volver al Indice"/>
    <hyperlink ref="J5" location="Indice!A1" display="Volver al Indice"/>
    <hyperlink ref="J5:K5" location="Indice!B15" display="Volver al Indice"/>
    <hyperlink ref="J68:K68" location="Indice!B15" display="Volver al Indice"/>
  </hyperlinks>
  <pageMargins left="0.74803149606299213" right="0.74803149606299213" top="0.98425196850393704" bottom="0.98425196850393704" header="0" footer="0"/>
  <pageSetup scale="4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P69"/>
  <sheetViews>
    <sheetView showGridLines="0" zoomScale="75" workbookViewId="0">
      <pane ySplit="4" topLeftCell="A5" activePane="bottomLeft" state="frozen"/>
      <selection pane="bottomLeft" sqref="A1:D1"/>
    </sheetView>
  </sheetViews>
  <sheetFormatPr baseColWidth="10" defaultColWidth="11.42578125" defaultRowHeight="12.75" x14ac:dyDescent="0.2"/>
  <cols>
    <col min="1" max="1" width="3.140625" style="123" customWidth="1"/>
    <col min="2" max="2" width="72.42578125" style="123" customWidth="1"/>
    <col min="3" max="3" width="14" style="123" customWidth="1"/>
    <col min="4" max="4" width="15.85546875" style="123" customWidth="1"/>
    <col min="5" max="5" width="14.5703125" style="123" customWidth="1"/>
    <col min="6" max="6" width="15.28515625" style="123" customWidth="1"/>
    <col min="7" max="16384" width="11.42578125" style="123"/>
  </cols>
  <sheetData>
    <row r="1" spans="1:16" ht="15.75" thickBot="1" x14ac:dyDescent="0.25">
      <c r="A1" s="379" t="s">
        <v>183</v>
      </c>
      <c r="B1" s="379"/>
      <c r="C1" s="379"/>
      <c r="D1" s="379"/>
      <c r="E1" s="173"/>
      <c r="F1" s="173"/>
      <c r="G1" s="173"/>
      <c r="H1" s="173"/>
    </row>
    <row r="2" spans="1:16" ht="30" customHeight="1" thickBot="1" x14ac:dyDescent="0.25">
      <c r="A2" s="371"/>
      <c r="B2" s="365" t="s">
        <v>0</v>
      </c>
      <c r="C2" s="361" t="s">
        <v>175</v>
      </c>
      <c r="D2" s="374"/>
      <c r="E2" s="361" t="s">
        <v>176</v>
      </c>
      <c r="F2" s="374"/>
      <c r="G2" s="380" t="s">
        <v>323</v>
      </c>
      <c r="H2" s="374"/>
    </row>
    <row r="3" spans="1:16" x14ac:dyDescent="0.2">
      <c r="A3" s="372"/>
      <c r="B3" s="366"/>
      <c r="C3" s="174" t="s">
        <v>54</v>
      </c>
      <c r="D3" s="124" t="s">
        <v>55</v>
      </c>
      <c r="E3" s="174" t="s">
        <v>54</v>
      </c>
      <c r="F3" s="124" t="s">
        <v>55</v>
      </c>
      <c r="G3" s="368" t="s">
        <v>54</v>
      </c>
      <c r="H3" s="368" t="s">
        <v>55</v>
      </c>
    </row>
    <row r="4" spans="1:16" ht="14.25" customHeight="1" thickBot="1" x14ac:dyDescent="0.25">
      <c r="A4" s="373"/>
      <c r="B4" s="367"/>
      <c r="C4" s="175">
        <v>39628</v>
      </c>
      <c r="D4" s="125">
        <v>39628</v>
      </c>
      <c r="E4" s="175">
        <v>39817</v>
      </c>
      <c r="F4" s="125">
        <v>39817</v>
      </c>
      <c r="G4" s="369"/>
      <c r="H4" s="369"/>
    </row>
    <row r="5" spans="1:16" ht="13.5" thickBot="1" x14ac:dyDescent="0.25">
      <c r="A5" s="126">
        <v>1</v>
      </c>
      <c r="B5" s="176" t="s">
        <v>1</v>
      </c>
      <c r="C5" s="177">
        <v>10890</v>
      </c>
      <c r="D5" s="155">
        <v>881</v>
      </c>
      <c r="E5" s="177">
        <v>12674</v>
      </c>
      <c r="F5" s="155">
        <v>1142</v>
      </c>
      <c r="G5" s="177">
        <v>3365</v>
      </c>
      <c r="H5" s="155">
        <v>329</v>
      </c>
      <c r="I5" s="178"/>
      <c r="J5" s="356" t="s">
        <v>67</v>
      </c>
      <c r="K5" s="357"/>
    </row>
    <row r="6" spans="1:16" x14ac:dyDescent="0.2">
      <c r="A6" s="126">
        <v>2</v>
      </c>
      <c r="B6" s="136" t="s">
        <v>2</v>
      </c>
      <c r="C6" s="179">
        <v>18010</v>
      </c>
      <c r="D6" s="158">
        <v>929</v>
      </c>
      <c r="E6" s="179">
        <v>24604</v>
      </c>
      <c r="F6" s="158">
        <v>1196</v>
      </c>
      <c r="G6" s="179">
        <v>7492</v>
      </c>
      <c r="H6" s="158">
        <v>353</v>
      </c>
      <c r="I6" s="178"/>
    </row>
    <row r="7" spans="1:16" x14ac:dyDescent="0.2">
      <c r="A7" s="126">
        <v>3</v>
      </c>
      <c r="B7" s="136" t="s">
        <v>3</v>
      </c>
      <c r="C7" s="179">
        <v>47385</v>
      </c>
      <c r="D7" s="158">
        <v>3037</v>
      </c>
      <c r="E7" s="179">
        <v>54648</v>
      </c>
      <c r="F7" s="158">
        <v>3903</v>
      </c>
      <c r="G7" s="179">
        <v>14795</v>
      </c>
      <c r="H7" s="158">
        <v>1442</v>
      </c>
      <c r="I7" s="178"/>
    </row>
    <row r="8" spans="1:16" x14ac:dyDescent="0.2">
      <c r="A8" s="126">
        <v>4</v>
      </c>
      <c r="B8" s="136" t="s">
        <v>4</v>
      </c>
      <c r="C8" s="179">
        <v>36240</v>
      </c>
      <c r="D8" s="158">
        <v>1319</v>
      </c>
      <c r="E8" s="179">
        <v>43341</v>
      </c>
      <c r="F8" s="158">
        <v>1921</v>
      </c>
      <c r="G8" s="179">
        <v>13534</v>
      </c>
      <c r="H8" s="158">
        <v>887</v>
      </c>
      <c r="I8" s="178"/>
    </row>
    <row r="9" spans="1:16" x14ac:dyDescent="0.2">
      <c r="A9" s="126">
        <v>5</v>
      </c>
      <c r="B9" s="136" t="s">
        <v>5</v>
      </c>
      <c r="C9" s="179">
        <v>136206</v>
      </c>
      <c r="D9" s="158">
        <v>2126</v>
      </c>
      <c r="E9" s="179">
        <v>179070</v>
      </c>
      <c r="F9" s="158">
        <v>2968</v>
      </c>
      <c r="G9" s="179">
        <v>83917</v>
      </c>
      <c r="H9" s="158">
        <v>1025</v>
      </c>
      <c r="I9" s="178"/>
    </row>
    <row r="10" spans="1:16" x14ac:dyDescent="0.2">
      <c r="A10" s="126">
        <v>6</v>
      </c>
      <c r="B10" s="136" t="s">
        <v>6</v>
      </c>
      <c r="C10" s="179">
        <v>3241</v>
      </c>
      <c r="D10" s="158">
        <v>3214</v>
      </c>
      <c r="E10" s="179">
        <v>3676</v>
      </c>
      <c r="F10" s="158">
        <v>3717</v>
      </c>
      <c r="G10" s="179">
        <v>864</v>
      </c>
      <c r="H10" s="158">
        <v>879</v>
      </c>
      <c r="I10" s="178"/>
    </row>
    <row r="11" spans="1:16" x14ac:dyDescent="0.2">
      <c r="A11" s="126">
        <v>7</v>
      </c>
      <c r="B11" s="136" t="s">
        <v>7</v>
      </c>
      <c r="C11" s="179">
        <v>486716</v>
      </c>
      <c r="D11" s="158">
        <v>35717</v>
      </c>
      <c r="E11" s="180">
        <v>518704</v>
      </c>
      <c r="F11" s="158">
        <v>41099</v>
      </c>
      <c r="G11" s="180">
        <v>75076</v>
      </c>
      <c r="H11" s="158">
        <v>8846</v>
      </c>
      <c r="I11" s="178"/>
    </row>
    <row r="12" spans="1:16" x14ac:dyDescent="0.2">
      <c r="A12" s="126">
        <v>8</v>
      </c>
      <c r="B12" s="136" t="s">
        <v>8</v>
      </c>
      <c r="C12" s="179">
        <v>26178</v>
      </c>
      <c r="D12" s="158">
        <v>5937</v>
      </c>
      <c r="E12" s="179">
        <v>32817</v>
      </c>
      <c r="F12" s="158">
        <v>7431</v>
      </c>
      <c r="G12" s="179">
        <v>9753</v>
      </c>
      <c r="H12" s="158">
        <v>2608</v>
      </c>
      <c r="I12" s="178"/>
    </row>
    <row r="13" spans="1:16" x14ac:dyDescent="0.2">
      <c r="A13" s="126">
        <v>9</v>
      </c>
      <c r="B13" s="136" t="s">
        <v>9</v>
      </c>
      <c r="C13" s="179">
        <v>1370</v>
      </c>
      <c r="D13" s="158">
        <v>82</v>
      </c>
      <c r="E13" s="179">
        <v>2052</v>
      </c>
      <c r="F13" s="158">
        <v>111</v>
      </c>
      <c r="G13" s="179">
        <v>764</v>
      </c>
      <c r="H13" s="158">
        <v>50</v>
      </c>
      <c r="I13" s="178"/>
    </row>
    <row r="14" spans="1:16" x14ac:dyDescent="0.2">
      <c r="A14" s="126">
        <v>10</v>
      </c>
      <c r="B14" s="136" t="s">
        <v>10</v>
      </c>
      <c r="C14" s="179">
        <v>1128</v>
      </c>
      <c r="D14" s="158">
        <v>365</v>
      </c>
      <c r="E14" s="179">
        <v>2110</v>
      </c>
      <c r="F14" s="158">
        <v>535</v>
      </c>
      <c r="G14" s="179">
        <v>1199</v>
      </c>
      <c r="H14" s="158">
        <v>178</v>
      </c>
      <c r="I14" s="178"/>
    </row>
    <row r="15" spans="1:16" x14ac:dyDescent="0.2">
      <c r="A15" s="126">
        <v>11</v>
      </c>
      <c r="B15" s="136" t="s">
        <v>11</v>
      </c>
      <c r="C15" s="179">
        <v>118586</v>
      </c>
      <c r="D15" s="158">
        <v>4918</v>
      </c>
      <c r="E15" s="179">
        <v>177728</v>
      </c>
      <c r="F15" s="158">
        <v>6280</v>
      </c>
      <c r="G15" s="179">
        <v>89817</v>
      </c>
      <c r="H15" s="158">
        <v>2168</v>
      </c>
      <c r="I15" s="178"/>
    </row>
    <row r="16" spans="1:16" ht="15" x14ac:dyDescent="0.2">
      <c r="A16" s="126">
        <v>12</v>
      </c>
      <c r="B16" s="136" t="s">
        <v>12</v>
      </c>
      <c r="C16" s="179">
        <v>4053</v>
      </c>
      <c r="D16" s="158">
        <v>420</v>
      </c>
      <c r="E16" s="179">
        <v>6942</v>
      </c>
      <c r="F16" s="158">
        <v>532</v>
      </c>
      <c r="G16" s="179">
        <v>3697</v>
      </c>
      <c r="H16" s="158">
        <v>161</v>
      </c>
      <c r="I16" s="178"/>
      <c r="K16" s="355"/>
      <c r="L16" s="355"/>
      <c r="M16" s="355"/>
      <c r="N16" s="355"/>
      <c r="O16" s="355"/>
      <c r="P16" s="355"/>
    </row>
    <row r="17" spans="1:9" x14ac:dyDescent="0.2">
      <c r="A17" s="126">
        <v>13</v>
      </c>
      <c r="B17" s="136" t="s">
        <v>13</v>
      </c>
      <c r="C17" s="179">
        <v>1066</v>
      </c>
      <c r="D17" s="158">
        <v>91</v>
      </c>
      <c r="E17" s="179">
        <v>1388</v>
      </c>
      <c r="F17" s="158">
        <v>129</v>
      </c>
      <c r="G17" s="179">
        <v>493</v>
      </c>
      <c r="H17" s="158">
        <v>50</v>
      </c>
      <c r="I17" s="178"/>
    </row>
    <row r="18" spans="1:9" x14ac:dyDescent="0.2">
      <c r="A18" s="126">
        <v>14</v>
      </c>
      <c r="B18" s="136" t="s">
        <v>14</v>
      </c>
      <c r="C18" s="179">
        <v>2961</v>
      </c>
      <c r="D18" s="158">
        <v>305</v>
      </c>
      <c r="E18" s="179">
        <v>3987</v>
      </c>
      <c r="F18" s="158">
        <v>410</v>
      </c>
      <c r="G18" s="179">
        <v>1523</v>
      </c>
      <c r="H18" s="158">
        <v>131</v>
      </c>
      <c r="I18" s="178"/>
    </row>
    <row r="19" spans="1:9" x14ac:dyDescent="0.2">
      <c r="A19" s="126">
        <v>15</v>
      </c>
      <c r="B19" s="136" t="s">
        <v>15</v>
      </c>
      <c r="C19" s="179">
        <v>6828</v>
      </c>
      <c r="D19" s="158">
        <v>599</v>
      </c>
      <c r="E19" s="179">
        <v>9781</v>
      </c>
      <c r="F19" s="158">
        <v>764</v>
      </c>
      <c r="G19" s="179">
        <v>4185</v>
      </c>
      <c r="H19" s="158">
        <v>274</v>
      </c>
      <c r="I19" s="178"/>
    </row>
    <row r="20" spans="1:9" x14ac:dyDescent="0.2">
      <c r="A20" s="126">
        <v>16</v>
      </c>
      <c r="B20" s="136" t="s">
        <v>16</v>
      </c>
      <c r="C20" s="179">
        <v>4887</v>
      </c>
      <c r="D20" s="158">
        <v>715</v>
      </c>
      <c r="E20" s="179">
        <v>6622</v>
      </c>
      <c r="F20" s="158">
        <v>895</v>
      </c>
      <c r="G20" s="179">
        <v>2692</v>
      </c>
      <c r="H20" s="158">
        <v>285</v>
      </c>
      <c r="I20" s="178"/>
    </row>
    <row r="21" spans="1:9" x14ac:dyDescent="0.2">
      <c r="A21" s="126">
        <v>17</v>
      </c>
      <c r="B21" s="136" t="s">
        <v>17</v>
      </c>
      <c r="C21" s="179">
        <v>3874</v>
      </c>
      <c r="D21" s="158">
        <v>664</v>
      </c>
      <c r="E21" s="179">
        <v>5246</v>
      </c>
      <c r="F21" s="158">
        <v>853</v>
      </c>
      <c r="G21" s="179">
        <v>2147</v>
      </c>
      <c r="H21" s="158">
        <v>286</v>
      </c>
      <c r="I21" s="178"/>
    </row>
    <row r="22" spans="1:9" x14ac:dyDescent="0.2">
      <c r="A22" s="126">
        <v>18</v>
      </c>
      <c r="B22" s="136" t="s">
        <v>18</v>
      </c>
      <c r="C22" s="179">
        <v>9494</v>
      </c>
      <c r="D22" s="158">
        <v>1347</v>
      </c>
      <c r="E22" s="179">
        <v>9494</v>
      </c>
      <c r="F22" s="158">
        <v>1675</v>
      </c>
      <c r="G22" s="179">
        <v>565</v>
      </c>
      <c r="H22" s="158">
        <v>581</v>
      </c>
      <c r="I22" s="178"/>
    </row>
    <row r="23" spans="1:9" x14ac:dyDescent="0.2">
      <c r="A23" s="126">
        <v>19</v>
      </c>
      <c r="B23" s="136" t="s">
        <v>19</v>
      </c>
      <c r="C23" s="179">
        <v>992798</v>
      </c>
      <c r="D23" s="158">
        <v>28662</v>
      </c>
      <c r="E23" s="179">
        <v>1183662</v>
      </c>
      <c r="F23" s="158">
        <v>36840</v>
      </c>
      <c r="G23" s="179">
        <v>313028</v>
      </c>
      <c r="H23" s="158">
        <v>9884</v>
      </c>
      <c r="I23" s="178"/>
    </row>
    <row r="24" spans="1:9" x14ac:dyDescent="0.2">
      <c r="A24" s="126">
        <v>20</v>
      </c>
      <c r="B24" s="136" t="s">
        <v>20</v>
      </c>
      <c r="C24" s="179">
        <v>74069</v>
      </c>
      <c r="D24" s="158">
        <v>280</v>
      </c>
      <c r="E24" s="179">
        <v>86789</v>
      </c>
      <c r="F24" s="158">
        <v>367</v>
      </c>
      <c r="G24" s="179">
        <v>21235</v>
      </c>
      <c r="H24" s="158">
        <v>97</v>
      </c>
      <c r="I24" s="178"/>
    </row>
    <row r="25" spans="1:9" x14ac:dyDescent="0.2">
      <c r="A25" s="126">
        <v>21</v>
      </c>
      <c r="B25" s="136" t="s">
        <v>21</v>
      </c>
      <c r="C25" s="179">
        <v>1456723</v>
      </c>
      <c r="D25" s="158">
        <v>71934</v>
      </c>
      <c r="E25" s="180">
        <v>1541613</v>
      </c>
      <c r="F25" s="158">
        <v>88066</v>
      </c>
      <c r="G25" s="180">
        <v>189001</v>
      </c>
      <c r="H25" s="158">
        <v>21699</v>
      </c>
      <c r="I25" s="178"/>
    </row>
    <row r="26" spans="1:9" x14ac:dyDescent="0.2">
      <c r="A26" s="126">
        <v>22</v>
      </c>
      <c r="B26" s="136" t="s">
        <v>22</v>
      </c>
      <c r="C26" s="179">
        <v>3193</v>
      </c>
      <c r="D26" s="158">
        <v>797</v>
      </c>
      <c r="E26" s="179">
        <v>3582</v>
      </c>
      <c r="F26" s="158">
        <v>878</v>
      </c>
      <c r="G26" s="179">
        <v>787</v>
      </c>
      <c r="H26" s="158">
        <v>238</v>
      </c>
      <c r="I26" s="178"/>
    </row>
    <row r="27" spans="1:9" x14ac:dyDescent="0.2">
      <c r="A27" s="126">
        <v>23</v>
      </c>
      <c r="B27" s="136" t="s">
        <v>23</v>
      </c>
      <c r="C27" s="179">
        <v>217827</v>
      </c>
      <c r="D27" s="158">
        <v>30610</v>
      </c>
      <c r="E27" s="179">
        <v>262274</v>
      </c>
      <c r="F27" s="158">
        <v>37625</v>
      </c>
      <c r="G27" s="179">
        <v>76789</v>
      </c>
      <c r="H27" s="158">
        <v>13324</v>
      </c>
      <c r="I27" s="178"/>
    </row>
    <row r="28" spans="1:9" x14ac:dyDescent="0.2">
      <c r="A28" s="126">
        <v>24</v>
      </c>
      <c r="B28" s="136" t="s">
        <v>24</v>
      </c>
      <c r="C28" s="179">
        <v>64891</v>
      </c>
      <c r="D28" s="158">
        <v>1401</v>
      </c>
      <c r="E28" s="179">
        <v>79100</v>
      </c>
      <c r="F28" s="158">
        <v>2307</v>
      </c>
      <c r="G28" s="179">
        <v>24482</v>
      </c>
      <c r="H28" s="158">
        <v>961</v>
      </c>
      <c r="I28" s="178"/>
    </row>
    <row r="29" spans="1:9" x14ac:dyDescent="0.2">
      <c r="A29" s="126">
        <v>25</v>
      </c>
      <c r="B29" s="136" t="s">
        <v>25</v>
      </c>
      <c r="C29" s="179">
        <v>10638</v>
      </c>
      <c r="D29" s="158">
        <v>1239</v>
      </c>
      <c r="E29" s="179">
        <v>14706</v>
      </c>
      <c r="F29" s="158">
        <v>1614</v>
      </c>
      <c r="G29" s="179">
        <v>6309</v>
      </c>
      <c r="H29" s="158">
        <v>553</v>
      </c>
      <c r="I29" s="178"/>
    </row>
    <row r="30" spans="1:9" x14ac:dyDescent="0.2">
      <c r="A30" s="126"/>
      <c r="B30" s="139" t="s">
        <v>59</v>
      </c>
      <c r="C30" s="181">
        <f t="shared" ref="C30:H30" si="0">SUM(C5:C29)</f>
        <v>3739252</v>
      </c>
      <c r="D30" s="182">
        <f t="shared" si="0"/>
        <v>197589</v>
      </c>
      <c r="E30" s="160">
        <f t="shared" si="0"/>
        <v>4266610</v>
      </c>
      <c r="F30" s="160">
        <f t="shared" si="0"/>
        <v>243258</v>
      </c>
      <c r="G30" s="160">
        <f>SUM(G5:G29)</f>
        <v>947509</v>
      </c>
      <c r="H30" s="160">
        <f t="shared" si="0"/>
        <v>67289</v>
      </c>
      <c r="I30" s="178"/>
    </row>
    <row r="31" spans="1:9" ht="25.5" x14ac:dyDescent="0.2">
      <c r="A31" s="126">
        <v>26</v>
      </c>
      <c r="B31" s="136" t="s">
        <v>172</v>
      </c>
      <c r="C31" s="183">
        <v>36848</v>
      </c>
      <c r="D31" s="130">
        <v>2067</v>
      </c>
      <c r="E31" s="183">
        <v>46398</v>
      </c>
      <c r="F31" s="130">
        <v>2971</v>
      </c>
      <c r="G31" s="183">
        <v>19562</v>
      </c>
      <c r="H31" s="130">
        <v>1560</v>
      </c>
      <c r="I31" s="178"/>
    </row>
    <row r="32" spans="1:9" x14ac:dyDescent="0.2">
      <c r="A32" s="126">
        <v>27</v>
      </c>
      <c r="B32" s="136" t="s">
        <v>27</v>
      </c>
      <c r="C32" s="179">
        <v>22884</v>
      </c>
      <c r="D32" s="158">
        <v>246</v>
      </c>
      <c r="E32" s="179">
        <v>29778</v>
      </c>
      <c r="F32" s="158">
        <v>345</v>
      </c>
      <c r="G32" s="179">
        <v>14584</v>
      </c>
      <c r="H32" s="158">
        <v>155</v>
      </c>
      <c r="I32" s="178"/>
    </row>
    <row r="33" spans="1:9" x14ac:dyDescent="0.2">
      <c r="A33" s="126">
        <v>28</v>
      </c>
      <c r="B33" s="136" t="s">
        <v>28</v>
      </c>
      <c r="C33" s="179">
        <v>6725</v>
      </c>
      <c r="D33" s="158">
        <v>1187</v>
      </c>
      <c r="E33" s="179">
        <v>10073</v>
      </c>
      <c r="F33" s="158">
        <v>1618</v>
      </c>
      <c r="G33" s="179">
        <v>5167</v>
      </c>
      <c r="H33" s="158">
        <v>631</v>
      </c>
      <c r="I33" s="178"/>
    </row>
    <row r="34" spans="1:9" x14ac:dyDescent="0.2">
      <c r="A34" s="126">
        <v>29</v>
      </c>
      <c r="B34" s="136" t="s">
        <v>29</v>
      </c>
      <c r="C34" s="179">
        <v>250579</v>
      </c>
      <c r="D34" s="158">
        <v>1376</v>
      </c>
      <c r="E34" s="179">
        <v>311480</v>
      </c>
      <c r="F34" s="158">
        <v>1900</v>
      </c>
      <c r="G34" s="179">
        <v>115840</v>
      </c>
      <c r="H34" s="158">
        <v>938</v>
      </c>
      <c r="I34" s="178"/>
    </row>
    <row r="35" spans="1:9" x14ac:dyDescent="0.2">
      <c r="A35" s="126">
        <v>30</v>
      </c>
      <c r="B35" s="136" t="s">
        <v>30</v>
      </c>
      <c r="C35" s="179">
        <v>15669</v>
      </c>
      <c r="D35" s="158">
        <v>925</v>
      </c>
      <c r="E35" s="179">
        <v>25023</v>
      </c>
      <c r="F35" s="158">
        <v>1274</v>
      </c>
      <c r="G35" s="179">
        <v>14210</v>
      </c>
      <c r="H35" s="158">
        <v>595</v>
      </c>
      <c r="I35" s="178"/>
    </row>
    <row r="36" spans="1:9" x14ac:dyDescent="0.2">
      <c r="A36" s="126">
        <v>31</v>
      </c>
      <c r="B36" s="136" t="s">
        <v>31</v>
      </c>
      <c r="C36" s="179">
        <v>28887</v>
      </c>
      <c r="D36" s="158">
        <v>1176</v>
      </c>
      <c r="E36" s="179">
        <v>49555</v>
      </c>
      <c r="F36" s="158">
        <v>1495</v>
      </c>
      <c r="G36" s="179">
        <v>30568</v>
      </c>
      <c r="H36" s="158">
        <v>628</v>
      </c>
      <c r="I36" s="178"/>
    </row>
    <row r="37" spans="1:9" x14ac:dyDescent="0.2">
      <c r="A37" s="126">
        <v>32</v>
      </c>
      <c r="B37" s="136" t="s">
        <v>32</v>
      </c>
      <c r="C37" s="179">
        <v>3137</v>
      </c>
      <c r="D37" s="158">
        <v>304</v>
      </c>
      <c r="E37" s="179">
        <v>4758</v>
      </c>
      <c r="F37" s="158">
        <v>441</v>
      </c>
      <c r="G37" s="179">
        <v>2516</v>
      </c>
      <c r="H37" s="158">
        <v>221</v>
      </c>
      <c r="I37" s="178"/>
    </row>
    <row r="38" spans="1:9" x14ac:dyDescent="0.2">
      <c r="A38" s="126">
        <v>33</v>
      </c>
      <c r="B38" s="136" t="s">
        <v>33</v>
      </c>
      <c r="C38" s="179">
        <v>1325</v>
      </c>
      <c r="D38" s="158">
        <v>75</v>
      </c>
      <c r="E38" s="179">
        <v>1579</v>
      </c>
      <c r="F38" s="158">
        <v>90</v>
      </c>
      <c r="G38" s="179">
        <v>503</v>
      </c>
      <c r="H38" s="158">
        <v>23</v>
      </c>
      <c r="I38" s="178"/>
    </row>
    <row r="39" spans="1:9" x14ac:dyDescent="0.2">
      <c r="A39" s="126">
        <v>34</v>
      </c>
      <c r="B39" s="136" t="s">
        <v>34</v>
      </c>
      <c r="C39" s="179">
        <v>365172</v>
      </c>
      <c r="D39" s="158">
        <v>46581</v>
      </c>
      <c r="E39" s="179">
        <v>433766</v>
      </c>
      <c r="F39" s="158">
        <v>61668</v>
      </c>
      <c r="G39" s="179">
        <v>148420</v>
      </c>
      <c r="H39" s="158">
        <v>26001</v>
      </c>
      <c r="I39" s="178"/>
    </row>
    <row r="40" spans="1:9" ht="14.25" customHeight="1" x14ac:dyDescent="0.2">
      <c r="A40" s="126">
        <v>35</v>
      </c>
      <c r="B40" s="136" t="s">
        <v>35</v>
      </c>
      <c r="C40" s="183">
        <v>8607</v>
      </c>
      <c r="D40" s="130">
        <v>438</v>
      </c>
      <c r="E40" s="183">
        <v>10859</v>
      </c>
      <c r="F40" s="130">
        <v>665</v>
      </c>
      <c r="G40" s="183">
        <v>4674</v>
      </c>
      <c r="H40" s="130">
        <v>347</v>
      </c>
      <c r="I40" s="178"/>
    </row>
    <row r="41" spans="1:9" x14ac:dyDescent="0.2">
      <c r="A41" s="126">
        <v>36</v>
      </c>
      <c r="B41" s="136" t="s">
        <v>36</v>
      </c>
      <c r="C41" s="179">
        <v>65629</v>
      </c>
      <c r="D41" s="158">
        <v>197</v>
      </c>
      <c r="E41" s="179">
        <v>98386</v>
      </c>
      <c r="F41" s="158">
        <v>269</v>
      </c>
      <c r="G41" s="179">
        <v>54197</v>
      </c>
      <c r="H41" s="158">
        <v>126</v>
      </c>
      <c r="I41" s="178"/>
    </row>
    <row r="42" spans="1:9" x14ac:dyDescent="0.2">
      <c r="A42" s="126">
        <v>37</v>
      </c>
      <c r="B42" s="136" t="s">
        <v>37</v>
      </c>
      <c r="C42" s="183">
        <v>23556</v>
      </c>
      <c r="D42" s="130">
        <v>1012</v>
      </c>
      <c r="E42" s="183">
        <v>31627</v>
      </c>
      <c r="F42" s="130">
        <v>1554</v>
      </c>
      <c r="G42" s="183">
        <v>15055</v>
      </c>
      <c r="H42" s="130">
        <v>827</v>
      </c>
      <c r="I42" s="178"/>
    </row>
    <row r="43" spans="1:9" x14ac:dyDescent="0.2">
      <c r="A43" s="126">
        <v>38</v>
      </c>
      <c r="B43" s="136" t="s">
        <v>38</v>
      </c>
      <c r="C43" s="183">
        <v>69951</v>
      </c>
      <c r="D43" s="130">
        <v>1628</v>
      </c>
      <c r="E43" s="183">
        <v>83201</v>
      </c>
      <c r="F43" s="130">
        <v>2251</v>
      </c>
      <c r="G43" s="183">
        <v>26674</v>
      </c>
      <c r="H43" s="130">
        <v>877</v>
      </c>
      <c r="I43" s="178"/>
    </row>
    <row r="44" spans="1:9" x14ac:dyDescent="0.2">
      <c r="A44" s="126">
        <v>39</v>
      </c>
      <c r="B44" s="136" t="s">
        <v>39</v>
      </c>
      <c r="C44" s="179">
        <v>64214</v>
      </c>
      <c r="D44" s="158">
        <v>6587</v>
      </c>
      <c r="E44" s="179">
        <v>78066</v>
      </c>
      <c r="F44" s="158">
        <v>9108</v>
      </c>
      <c r="G44" s="179">
        <v>26829</v>
      </c>
      <c r="H44" s="158">
        <v>3701</v>
      </c>
      <c r="I44" s="178"/>
    </row>
    <row r="45" spans="1:9" x14ac:dyDescent="0.2">
      <c r="A45" s="126">
        <v>40</v>
      </c>
      <c r="B45" s="136" t="s">
        <v>40</v>
      </c>
      <c r="C45" s="179">
        <v>5022</v>
      </c>
      <c r="D45" s="158">
        <v>294</v>
      </c>
      <c r="E45" s="179">
        <v>6436</v>
      </c>
      <c r="F45" s="158">
        <v>481</v>
      </c>
      <c r="G45" s="179">
        <v>2782</v>
      </c>
      <c r="H45" s="158">
        <v>252</v>
      </c>
      <c r="I45" s="178"/>
    </row>
    <row r="46" spans="1:9" ht="25.5" x14ac:dyDescent="0.2">
      <c r="A46" s="126"/>
      <c r="B46" s="139" t="s">
        <v>61</v>
      </c>
      <c r="C46" s="184">
        <f t="shared" ref="C46:H46" si="1">SUM(C31:C45)</f>
        <v>968205</v>
      </c>
      <c r="D46" s="134">
        <f t="shared" si="1"/>
        <v>64093</v>
      </c>
      <c r="E46" s="133">
        <f t="shared" si="1"/>
        <v>1220985</v>
      </c>
      <c r="F46" s="134">
        <f t="shared" si="1"/>
        <v>86130</v>
      </c>
      <c r="G46" s="133">
        <f>SUM(G31:G45)</f>
        <v>481581</v>
      </c>
      <c r="H46" s="134">
        <f t="shared" si="1"/>
        <v>36882</v>
      </c>
      <c r="I46" s="178"/>
    </row>
    <row r="47" spans="1:9" ht="25.5" x14ac:dyDescent="0.2">
      <c r="A47" s="126"/>
      <c r="B47" s="139" t="s">
        <v>60</v>
      </c>
      <c r="C47" s="184">
        <f t="shared" ref="C47:H47" si="2">+C46+C30</f>
        <v>4707457</v>
      </c>
      <c r="D47" s="134">
        <f t="shared" si="2"/>
        <v>261682</v>
      </c>
      <c r="E47" s="133">
        <f t="shared" si="2"/>
        <v>5487595</v>
      </c>
      <c r="F47" s="134">
        <f t="shared" si="2"/>
        <v>329388</v>
      </c>
      <c r="G47" s="133">
        <f>+G46+G30</f>
        <v>1429090</v>
      </c>
      <c r="H47" s="134">
        <f t="shared" si="2"/>
        <v>104171</v>
      </c>
      <c r="I47" s="178"/>
    </row>
    <row r="48" spans="1:9" ht="25.5" x14ac:dyDescent="0.2">
      <c r="A48" s="126">
        <v>41</v>
      </c>
      <c r="B48" s="136" t="s">
        <v>41</v>
      </c>
      <c r="C48" s="183">
        <v>35944</v>
      </c>
      <c r="D48" s="130">
        <v>1234</v>
      </c>
      <c r="E48" s="183">
        <v>58383</v>
      </c>
      <c r="F48" s="130">
        <v>2103</v>
      </c>
      <c r="G48" s="183">
        <v>43983</v>
      </c>
      <c r="H48" s="130">
        <v>1476</v>
      </c>
      <c r="I48" s="178"/>
    </row>
    <row r="49" spans="1:9" ht="25.5" x14ac:dyDescent="0.2">
      <c r="A49" s="126">
        <v>42</v>
      </c>
      <c r="B49" s="136" t="s">
        <v>42</v>
      </c>
      <c r="C49" s="183">
        <v>649</v>
      </c>
      <c r="D49" s="130">
        <v>74</v>
      </c>
      <c r="E49" s="183">
        <v>1154</v>
      </c>
      <c r="F49" s="130">
        <v>138</v>
      </c>
      <c r="G49" s="183">
        <v>887</v>
      </c>
      <c r="H49" s="130">
        <v>114</v>
      </c>
      <c r="I49" s="178"/>
    </row>
    <row r="50" spans="1:9" ht="25.5" x14ac:dyDescent="0.2">
      <c r="A50" s="126">
        <v>43</v>
      </c>
      <c r="B50" s="136" t="s">
        <v>171</v>
      </c>
      <c r="C50" s="183">
        <v>1058</v>
      </c>
      <c r="D50" s="130">
        <v>104</v>
      </c>
      <c r="E50" s="183">
        <v>1593</v>
      </c>
      <c r="F50" s="130">
        <v>230</v>
      </c>
      <c r="G50" s="183">
        <v>1094</v>
      </c>
      <c r="H50" s="130">
        <v>183</v>
      </c>
      <c r="I50" s="178"/>
    </row>
    <row r="51" spans="1:9" x14ac:dyDescent="0.2">
      <c r="A51" s="126">
        <v>44</v>
      </c>
      <c r="B51" s="136" t="s">
        <v>174</v>
      </c>
      <c r="C51" s="179">
        <v>3426</v>
      </c>
      <c r="D51" s="158">
        <v>919</v>
      </c>
      <c r="E51" s="179">
        <v>4860</v>
      </c>
      <c r="F51" s="158">
        <v>1795</v>
      </c>
      <c r="G51" s="179">
        <v>3165</v>
      </c>
      <c r="H51" s="158">
        <v>1447</v>
      </c>
      <c r="I51" s="178"/>
    </row>
    <row r="52" spans="1:9" x14ac:dyDescent="0.2">
      <c r="A52" s="126">
        <v>45</v>
      </c>
      <c r="B52" s="136" t="s">
        <v>43</v>
      </c>
      <c r="C52" s="179">
        <v>1172</v>
      </c>
      <c r="D52" s="158">
        <v>163</v>
      </c>
      <c r="E52" s="179">
        <v>1593</v>
      </c>
      <c r="F52" s="158">
        <v>234</v>
      </c>
      <c r="G52" s="179">
        <v>883</v>
      </c>
      <c r="H52" s="158">
        <v>152</v>
      </c>
      <c r="I52" s="178"/>
    </row>
    <row r="53" spans="1:9" x14ac:dyDescent="0.2">
      <c r="A53" s="126">
        <v>46</v>
      </c>
      <c r="B53" s="136" t="s">
        <v>44</v>
      </c>
      <c r="C53" s="179">
        <v>533831</v>
      </c>
      <c r="D53" s="158">
        <v>10100</v>
      </c>
      <c r="E53" s="179">
        <v>793780</v>
      </c>
      <c r="F53" s="158">
        <v>16459</v>
      </c>
      <c r="G53" s="179">
        <v>578460</v>
      </c>
      <c r="H53" s="158">
        <v>11807</v>
      </c>
      <c r="I53" s="178"/>
    </row>
    <row r="54" spans="1:9" x14ac:dyDescent="0.2">
      <c r="A54" s="126">
        <v>47</v>
      </c>
      <c r="B54" s="136" t="s">
        <v>45</v>
      </c>
      <c r="C54" s="179">
        <v>19837</v>
      </c>
      <c r="D54" s="158">
        <v>742</v>
      </c>
      <c r="E54" s="179">
        <v>34223</v>
      </c>
      <c r="F54" s="158">
        <v>1138</v>
      </c>
      <c r="G54" s="179">
        <v>25010</v>
      </c>
      <c r="H54" s="158">
        <v>756</v>
      </c>
      <c r="I54" s="178"/>
    </row>
    <row r="55" spans="1:9" x14ac:dyDescent="0.2">
      <c r="A55" s="126">
        <v>48</v>
      </c>
      <c r="B55" s="136" t="s">
        <v>46</v>
      </c>
      <c r="C55" s="179">
        <v>1233</v>
      </c>
      <c r="D55" s="158">
        <v>73</v>
      </c>
      <c r="E55" s="179">
        <v>2070</v>
      </c>
      <c r="F55" s="158">
        <v>144</v>
      </c>
      <c r="G55" s="179">
        <v>1515</v>
      </c>
      <c r="H55" s="158">
        <v>115</v>
      </c>
      <c r="I55" s="178"/>
    </row>
    <row r="56" spans="1:9" ht="25.5" x14ac:dyDescent="0.2">
      <c r="A56" s="126">
        <v>49</v>
      </c>
      <c r="B56" s="136" t="s">
        <v>47</v>
      </c>
      <c r="C56" s="183">
        <v>6121</v>
      </c>
      <c r="D56" s="130">
        <v>72</v>
      </c>
      <c r="E56" s="183">
        <v>10883</v>
      </c>
      <c r="F56" s="130">
        <v>162</v>
      </c>
      <c r="G56" s="183">
        <v>8604</v>
      </c>
      <c r="H56" s="130">
        <v>137</v>
      </c>
      <c r="I56" s="178"/>
    </row>
    <row r="57" spans="1:9" x14ac:dyDescent="0.2">
      <c r="A57" s="126">
        <v>50</v>
      </c>
      <c r="B57" s="136" t="s">
        <v>48</v>
      </c>
      <c r="C57" s="179">
        <v>13785</v>
      </c>
      <c r="D57" s="158">
        <v>49</v>
      </c>
      <c r="E57" s="179">
        <v>23257</v>
      </c>
      <c r="F57" s="158">
        <v>95</v>
      </c>
      <c r="G57" s="179">
        <v>18646</v>
      </c>
      <c r="H57" s="158">
        <v>79</v>
      </c>
      <c r="I57" s="178"/>
    </row>
    <row r="58" spans="1:9" x14ac:dyDescent="0.2">
      <c r="A58" s="126">
        <v>51</v>
      </c>
      <c r="B58" s="136" t="s">
        <v>173</v>
      </c>
      <c r="C58" s="179">
        <v>347</v>
      </c>
      <c r="D58" s="158">
        <v>32</v>
      </c>
      <c r="E58" s="179">
        <v>367</v>
      </c>
      <c r="F58" s="158">
        <v>45</v>
      </c>
      <c r="G58" s="179">
        <v>43</v>
      </c>
      <c r="H58" s="158">
        <v>28</v>
      </c>
      <c r="I58" s="178"/>
    </row>
    <row r="59" spans="1:9" x14ac:dyDescent="0.2">
      <c r="A59" s="126">
        <v>52</v>
      </c>
      <c r="B59" s="136" t="s">
        <v>49</v>
      </c>
      <c r="C59" s="179">
        <v>14586</v>
      </c>
      <c r="D59" s="158">
        <v>1612</v>
      </c>
      <c r="E59" s="179">
        <v>18052</v>
      </c>
      <c r="F59" s="158">
        <v>2464</v>
      </c>
      <c r="G59" s="179">
        <v>9009</v>
      </c>
      <c r="H59" s="158">
        <v>1690</v>
      </c>
      <c r="I59" s="178"/>
    </row>
    <row r="60" spans="1:9" ht="25.5" x14ac:dyDescent="0.2">
      <c r="A60" s="126">
        <v>53</v>
      </c>
      <c r="B60" s="136" t="s">
        <v>50</v>
      </c>
      <c r="C60" s="183">
        <v>2105</v>
      </c>
      <c r="D60" s="130">
        <v>110</v>
      </c>
      <c r="E60" s="183">
        <v>3287</v>
      </c>
      <c r="F60" s="130">
        <v>189</v>
      </c>
      <c r="G60" s="183">
        <v>2060</v>
      </c>
      <c r="H60" s="130">
        <v>140</v>
      </c>
      <c r="I60" s="178"/>
    </row>
    <row r="61" spans="1:9" x14ac:dyDescent="0.2">
      <c r="A61" s="126">
        <v>54</v>
      </c>
      <c r="B61" s="136" t="s">
        <v>51</v>
      </c>
      <c r="C61" s="179">
        <v>58181</v>
      </c>
      <c r="D61" s="158">
        <v>145</v>
      </c>
      <c r="E61" s="179">
        <v>92795</v>
      </c>
      <c r="F61" s="158">
        <v>210</v>
      </c>
      <c r="G61" s="179">
        <v>68366</v>
      </c>
      <c r="H61" s="158">
        <v>129</v>
      </c>
      <c r="I61" s="178"/>
    </row>
    <row r="62" spans="1:9" x14ac:dyDescent="0.2">
      <c r="A62" s="126">
        <v>55</v>
      </c>
      <c r="B62" s="136" t="s">
        <v>52</v>
      </c>
      <c r="C62" s="179">
        <v>807</v>
      </c>
      <c r="D62" s="158">
        <v>28</v>
      </c>
      <c r="E62" s="179">
        <v>1275</v>
      </c>
      <c r="F62" s="158">
        <v>66</v>
      </c>
      <c r="G62" s="179">
        <v>885</v>
      </c>
      <c r="H62" s="158">
        <v>54</v>
      </c>
      <c r="I62" s="178"/>
    </row>
    <row r="63" spans="1:9" ht="17.25" customHeight="1" thickBot="1" x14ac:dyDescent="0.25">
      <c r="A63" s="126">
        <v>56</v>
      </c>
      <c r="B63" s="185" t="s">
        <v>53</v>
      </c>
      <c r="C63" s="186">
        <v>19065</v>
      </c>
      <c r="D63" s="166">
        <v>1372</v>
      </c>
      <c r="E63" s="186">
        <v>29874</v>
      </c>
      <c r="F63" s="166">
        <v>2137</v>
      </c>
      <c r="G63" s="186">
        <v>20482</v>
      </c>
      <c r="H63" s="166">
        <v>1472</v>
      </c>
      <c r="I63" s="178"/>
    </row>
    <row r="64" spans="1:9" ht="26.25" thickBot="1" x14ac:dyDescent="0.25">
      <c r="A64" s="167"/>
      <c r="B64" s="187" t="s">
        <v>63</v>
      </c>
      <c r="C64" s="188">
        <f t="shared" ref="C64:H64" si="3">SUM(C48:C63)</f>
        <v>712147</v>
      </c>
      <c r="D64" s="171">
        <f t="shared" si="3"/>
        <v>16829</v>
      </c>
      <c r="E64" s="170">
        <f t="shared" si="3"/>
        <v>1077446</v>
      </c>
      <c r="F64" s="171">
        <f t="shared" si="3"/>
        <v>27609</v>
      </c>
      <c r="G64" s="170">
        <f t="shared" si="3"/>
        <v>783092</v>
      </c>
      <c r="H64" s="171">
        <f t="shared" si="3"/>
        <v>19779</v>
      </c>
      <c r="I64" s="178"/>
    </row>
    <row r="65" spans="2:11" ht="13.5" thickBot="1" x14ac:dyDescent="0.25">
      <c r="B65" s="148" t="s">
        <v>62</v>
      </c>
      <c r="C65" s="189">
        <f t="shared" ref="C65:H65" si="4">C64+C46+C30</f>
        <v>5419604</v>
      </c>
      <c r="D65" s="150">
        <f t="shared" si="4"/>
        <v>278511</v>
      </c>
      <c r="E65" s="149">
        <f t="shared" si="4"/>
        <v>6565041</v>
      </c>
      <c r="F65" s="150">
        <f t="shared" si="4"/>
        <v>356997</v>
      </c>
      <c r="G65" s="149">
        <f>G64+G46+G30</f>
        <v>2212182</v>
      </c>
      <c r="H65" s="150">
        <f t="shared" si="4"/>
        <v>123950</v>
      </c>
      <c r="I65" s="178"/>
    </row>
    <row r="66" spans="2:11" x14ac:dyDescent="0.2">
      <c r="B66" s="123" t="s">
        <v>56</v>
      </c>
      <c r="G66" s="190"/>
    </row>
    <row r="67" spans="2:11" x14ac:dyDescent="0.2">
      <c r="B67" s="120" t="s">
        <v>54</v>
      </c>
    </row>
    <row r="68" spans="2:11" ht="13.5" thickBot="1" x14ac:dyDescent="0.25">
      <c r="B68" s="120" t="s">
        <v>64</v>
      </c>
    </row>
    <row r="69" spans="2:11" ht="13.5" thickBot="1" x14ac:dyDescent="0.25">
      <c r="B69" s="123" t="s">
        <v>355</v>
      </c>
      <c r="J69" s="356" t="s">
        <v>67</v>
      </c>
      <c r="K69" s="357"/>
    </row>
  </sheetData>
  <mergeCells count="11">
    <mergeCell ref="A1:D1"/>
    <mergeCell ref="J69:K69"/>
    <mergeCell ref="C2:D2"/>
    <mergeCell ref="J5:K5"/>
    <mergeCell ref="A2:A4"/>
    <mergeCell ref="K16:P16"/>
    <mergeCell ref="E2:F2"/>
    <mergeCell ref="G2:H2"/>
    <mergeCell ref="B2:B4"/>
    <mergeCell ref="G3:G4"/>
    <mergeCell ref="H3:H4"/>
  </mergeCells>
  <phoneticPr fontId="2" type="noConversion"/>
  <hyperlinks>
    <hyperlink ref="J5" location="Indice!A1" display="Volver al Indice"/>
    <hyperlink ref="J69" location="Indice!A1" display="Volver al Indice"/>
    <hyperlink ref="J5:K5" location="Indice!B16" display="Volver al Indice"/>
    <hyperlink ref="J69:K69" location="Indice!B16" display="Volver al Indice"/>
  </hyperlinks>
  <pageMargins left="0.74803149606299213" right="0.74803149606299213" top="0.98425196850393704" bottom="0.98425196850393704" header="0" footer="0"/>
  <pageSetup scale="3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W135"/>
  <sheetViews>
    <sheetView showGridLines="0" zoomScale="75" zoomScaleNormal="75" workbookViewId="0">
      <pane xSplit="2" ySplit="4" topLeftCell="D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2578125" defaultRowHeight="12.75" x14ac:dyDescent="0.2"/>
  <cols>
    <col min="1" max="1" width="3.140625" style="123" customWidth="1"/>
    <col min="2" max="2" width="64.28515625" style="123" customWidth="1"/>
    <col min="3" max="3" width="13" style="123" customWidth="1"/>
    <col min="4" max="4" width="12.85546875" style="123" customWidth="1"/>
    <col min="5" max="5" width="13" style="151" customWidth="1"/>
    <col min="6" max="6" width="13.28515625" style="151" customWidth="1"/>
    <col min="7" max="7" width="14" style="151" customWidth="1"/>
    <col min="8" max="8" width="13.7109375" style="151" customWidth="1"/>
    <col min="9" max="9" width="14.140625" style="151" customWidth="1"/>
    <col min="10" max="10" width="13.85546875" style="151" customWidth="1"/>
    <col min="11" max="12" width="11.42578125" style="151"/>
    <col min="13" max="21" width="11.42578125" style="123"/>
    <col min="22" max="22" width="66.42578125" style="123" bestFit="1" customWidth="1"/>
    <col min="23" max="16384" width="11.42578125" style="123"/>
  </cols>
  <sheetData>
    <row r="1" spans="1:23" ht="15.75" thickBot="1" x14ac:dyDescent="0.25">
      <c r="A1" s="379" t="s">
        <v>183</v>
      </c>
      <c r="B1" s="379"/>
      <c r="C1" s="379"/>
      <c r="D1" s="379"/>
      <c r="E1" s="191"/>
      <c r="F1" s="191"/>
      <c r="G1" s="191"/>
      <c r="H1" s="191"/>
      <c r="I1" s="191"/>
      <c r="J1" s="191"/>
      <c r="K1" s="191"/>
      <c r="L1" s="191"/>
    </row>
    <row r="2" spans="1:23" ht="30" customHeight="1" thickBot="1" x14ac:dyDescent="0.25">
      <c r="A2" s="371"/>
      <c r="B2" s="365" t="s">
        <v>0</v>
      </c>
      <c r="C2" s="361" t="s">
        <v>177</v>
      </c>
      <c r="D2" s="374"/>
      <c r="E2" s="361" t="s">
        <v>178</v>
      </c>
      <c r="F2" s="374"/>
      <c r="G2" s="361" t="s">
        <v>179</v>
      </c>
      <c r="H2" s="374"/>
      <c r="I2" s="361" t="s">
        <v>180</v>
      </c>
      <c r="J2" s="374"/>
      <c r="K2" s="380" t="s">
        <v>324</v>
      </c>
      <c r="L2" s="374"/>
      <c r="W2" s="192"/>
    </row>
    <row r="3" spans="1:23" x14ac:dyDescent="0.2">
      <c r="A3" s="372"/>
      <c r="B3" s="366"/>
      <c r="C3" s="193" t="s">
        <v>54</v>
      </c>
      <c r="D3" s="194" t="s">
        <v>55</v>
      </c>
      <c r="E3" s="193" t="s">
        <v>54</v>
      </c>
      <c r="F3" s="194" t="s">
        <v>55</v>
      </c>
      <c r="G3" s="193" t="s">
        <v>54</v>
      </c>
      <c r="H3" s="195" t="s">
        <v>55</v>
      </c>
      <c r="I3" s="101" t="s">
        <v>54</v>
      </c>
      <c r="J3" s="124" t="s">
        <v>55</v>
      </c>
      <c r="K3" s="368" t="s">
        <v>54</v>
      </c>
      <c r="L3" s="368" t="s">
        <v>55</v>
      </c>
    </row>
    <row r="4" spans="1:23" ht="14.25" customHeight="1" thickBot="1" x14ac:dyDescent="0.25">
      <c r="A4" s="373"/>
      <c r="B4" s="367"/>
      <c r="C4" s="175">
        <v>39901</v>
      </c>
      <c r="D4" s="175">
        <v>39901</v>
      </c>
      <c r="E4" s="175">
        <v>39992</v>
      </c>
      <c r="F4" s="175">
        <v>39992</v>
      </c>
      <c r="G4" s="175">
        <v>40083</v>
      </c>
      <c r="H4" s="196">
        <v>40083</v>
      </c>
      <c r="I4" s="103">
        <v>40174</v>
      </c>
      <c r="J4" s="125">
        <v>40174</v>
      </c>
      <c r="K4" s="381"/>
      <c r="L4" s="381"/>
    </row>
    <row r="5" spans="1:23" ht="13.5" thickBot="1" x14ac:dyDescent="0.25">
      <c r="A5" s="126">
        <v>1</v>
      </c>
      <c r="B5" s="176" t="s">
        <v>1</v>
      </c>
      <c r="C5" s="197">
        <v>13414</v>
      </c>
      <c r="D5" s="198">
        <v>1216</v>
      </c>
      <c r="E5" s="197">
        <v>14290</v>
      </c>
      <c r="F5" s="198">
        <v>1275</v>
      </c>
      <c r="G5" s="197">
        <v>15111</v>
      </c>
      <c r="H5" s="199">
        <v>1347</v>
      </c>
      <c r="I5" s="200">
        <v>16147</v>
      </c>
      <c r="J5" s="198">
        <v>1410</v>
      </c>
      <c r="K5" s="197">
        <v>3473</v>
      </c>
      <c r="L5" s="198">
        <v>268</v>
      </c>
      <c r="N5" s="356" t="s">
        <v>67</v>
      </c>
      <c r="O5" s="357"/>
    </row>
    <row r="6" spans="1:23" x14ac:dyDescent="0.2">
      <c r="A6" s="126">
        <v>2</v>
      </c>
      <c r="B6" s="136" t="s">
        <v>2</v>
      </c>
      <c r="C6" s="201">
        <v>26553</v>
      </c>
      <c r="D6" s="202">
        <v>1284</v>
      </c>
      <c r="E6" s="201">
        <v>28568</v>
      </c>
      <c r="F6" s="202">
        <v>1367</v>
      </c>
      <c r="G6" s="201">
        <v>30524</v>
      </c>
      <c r="H6" s="203">
        <v>1465</v>
      </c>
      <c r="I6" s="204">
        <v>32787</v>
      </c>
      <c r="J6" s="202">
        <v>1522</v>
      </c>
      <c r="K6" s="201">
        <v>8183</v>
      </c>
      <c r="L6" s="202">
        <v>326</v>
      </c>
    </row>
    <row r="7" spans="1:23" x14ac:dyDescent="0.2">
      <c r="A7" s="126">
        <v>3</v>
      </c>
      <c r="B7" s="136" t="s">
        <v>3</v>
      </c>
      <c r="C7" s="201">
        <v>58085</v>
      </c>
      <c r="D7" s="202">
        <v>4201</v>
      </c>
      <c r="E7" s="201">
        <v>61845</v>
      </c>
      <c r="F7" s="202">
        <v>4577</v>
      </c>
      <c r="G7" s="201">
        <v>65782</v>
      </c>
      <c r="H7" s="203">
        <v>4943</v>
      </c>
      <c r="I7" s="204">
        <v>70639</v>
      </c>
      <c r="J7" s="202">
        <v>5278</v>
      </c>
      <c r="K7" s="201">
        <v>15991</v>
      </c>
      <c r="L7" s="202">
        <v>1375</v>
      </c>
    </row>
    <row r="8" spans="1:23" x14ac:dyDescent="0.2">
      <c r="A8" s="126">
        <v>4</v>
      </c>
      <c r="B8" s="136" t="s">
        <v>4</v>
      </c>
      <c r="C8" s="201">
        <v>46702</v>
      </c>
      <c r="D8" s="202">
        <v>2094</v>
      </c>
      <c r="E8" s="201">
        <v>50356</v>
      </c>
      <c r="F8" s="202">
        <v>2300</v>
      </c>
      <c r="G8" s="201">
        <v>53865</v>
      </c>
      <c r="H8" s="203">
        <v>2523</v>
      </c>
      <c r="I8" s="204">
        <v>58547</v>
      </c>
      <c r="J8" s="202">
        <v>2710</v>
      </c>
      <c r="K8" s="201">
        <v>15206</v>
      </c>
      <c r="L8" s="202">
        <v>789</v>
      </c>
    </row>
    <row r="9" spans="1:23" x14ac:dyDescent="0.2">
      <c r="A9" s="126">
        <v>5</v>
      </c>
      <c r="B9" s="136" t="s">
        <v>5</v>
      </c>
      <c r="C9" s="201">
        <v>197571</v>
      </c>
      <c r="D9" s="202">
        <v>3176</v>
      </c>
      <c r="E9" s="201">
        <v>218245</v>
      </c>
      <c r="F9" s="202">
        <v>3405</v>
      </c>
      <c r="G9" s="201">
        <v>238093</v>
      </c>
      <c r="H9" s="203">
        <v>3687</v>
      </c>
      <c r="I9" s="204">
        <v>264459</v>
      </c>
      <c r="J9" s="202">
        <v>3881</v>
      </c>
      <c r="K9" s="201">
        <v>85389</v>
      </c>
      <c r="L9" s="202">
        <v>913</v>
      </c>
    </row>
    <row r="10" spans="1:23" x14ac:dyDescent="0.2">
      <c r="A10" s="126">
        <v>6</v>
      </c>
      <c r="B10" s="136" t="s">
        <v>6</v>
      </c>
      <c r="C10" s="201">
        <v>3840</v>
      </c>
      <c r="D10" s="202">
        <v>3859</v>
      </c>
      <c r="E10" s="201">
        <v>4029</v>
      </c>
      <c r="F10" s="202">
        <v>3980</v>
      </c>
      <c r="G10" s="201">
        <v>4265</v>
      </c>
      <c r="H10" s="203">
        <v>4130</v>
      </c>
      <c r="I10" s="204">
        <v>4519</v>
      </c>
      <c r="J10" s="202">
        <v>4227</v>
      </c>
      <c r="K10" s="201">
        <v>843</v>
      </c>
      <c r="L10" s="202">
        <v>510</v>
      </c>
    </row>
    <row r="11" spans="1:23" x14ac:dyDescent="0.2">
      <c r="A11" s="126">
        <v>7</v>
      </c>
      <c r="B11" s="136" t="s">
        <v>7</v>
      </c>
      <c r="C11" s="201">
        <v>537721</v>
      </c>
      <c r="D11" s="202">
        <v>42967</v>
      </c>
      <c r="E11" s="201">
        <v>559317</v>
      </c>
      <c r="F11" s="202">
        <v>44830</v>
      </c>
      <c r="G11" s="201">
        <v>577327</v>
      </c>
      <c r="H11" s="203">
        <v>46878</v>
      </c>
      <c r="I11" s="204">
        <v>599903</v>
      </c>
      <c r="J11" s="202">
        <v>48468</v>
      </c>
      <c r="K11" s="201">
        <v>81199</v>
      </c>
      <c r="L11" s="202">
        <v>7369</v>
      </c>
    </row>
    <row r="12" spans="1:23" x14ac:dyDescent="0.2">
      <c r="A12" s="126">
        <v>8</v>
      </c>
      <c r="B12" s="136" t="s">
        <v>8</v>
      </c>
      <c r="C12" s="201">
        <v>35117</v>
      </c>
      <c r="D12" s="202">
        <v>8009</v>
      </c>
      <c r="E12" s="201">
        <v>37825</v>
      </c>
      <c r="F12" s="202">
        <v>8578</v>
      </c>
      <c r="G12" s="201">
        <v>40156</v>
      </c>
      <c r="H12" s="203">
        <v>9162</v>
      </c>
      <c r="I12" s="204">
        <v>43739</v>
      </c>
      <c r="J12" s="202">
        <v>9688</v>
      </c>
      <c r="K12" s="201">
        <v>10922</v>
      </c>
      <c r="L12" s="202">
        <v>2257</v>
      </c>
    </row>
    <row r="13" spans="1:23" x14ac:dyDescent="0.2">
      <c r="A13" s="126">
        <v>9</v>
      </c>
      <c r="B13" s="136" t="s">
        <v>9</v>
      </c>
      <c r="C13" s="201">
        <v>2224</v>
      </c>
      <c r="D13" s="202">
        <v>121</v>
      </c>
      <c r="E13" s="201">
        <v>2498</v>
      </c>
      <c r="F13" s="202">
        <v>131</v>
      </c>
      <c r="G13" s="201">
        <v>2751</v>
      </c>
      <c r="H13" s="203">
        <v>138</v>
      </c>
      <c r="I13" s="204">
        <v>3092</v>
      </c>
      <c r="J13" s="202">
        <v>146</v>
      </c>
      <c r="K13" s="201">
        <v>1040</v>
      </c>
      <c r="L13" s="202">
        <v>35</v>
      </c>
    </row>
    <row r="14" spans="1:23" x14ac:dyDescent="0.2">
      <c r="A14" s="126">
        <v>10</v>
      </c>
      <c r="B14" s="136" t="s">
        <v>10</v>
      </c>
      <c r="C14" s="201">
        <v>2218</v>
      </c>
      <c r="D14" s="202">
        <v>576</v>
      </c>
      <c r="E14" s="201">
        <v>2389</v>
      </c>
      <c r="F14" s="202">
        <v>613</v>
      </c>
      <c r="G14" s="201">
        <v>2561</v>
      </c>
      <c r="H14" s="203">
        <v>656</v>
      </c>
      <c r="I14" s="204">
        <v>2733</v>
      </c>
      <c r="J14" s="202">
        <v>681</v>
      </c>
      <c r="K14" s="201">
        <v>623</v>
      </c>
      <c r="L14" s="202">
        <v>146</v>
      </c>
    </row>
    <row r="15" spans="1:23" x14ac:dyDescent="0.2">
      <c r="A15" s="126">
        <v>11</v>
      </c>
      <c r="B15" s="136" t="s">
        <v>11</v>
      </c>
      <c r="C15" s="201">
        <v>191247</v>
      </c>
      <c r="D15" s="202">
        <v>6807</v>
      </c>
      <c r="E15" s="201">
        <v>205515</v>
      </c>
      <c r="F15" s="202">
        <v>7256</v>
      </c>
      <c r="G15" s="201">
        <v>218557</v>
      </c>
      <c r="H15" s="203">
        <v>7791</v>
      </c>
      <c r="I15" s="204">
        <v>236290</v>
      </c>
      <c r="J15" s="202">
        <v>8243</v>
      </c>
      <c r="K15" s="201">
        <v>58562</v>
      </c>
      <c r="L15" s="202">
        <v>1963</v>
      </c>
    </row>
    <row r="16" spans="1:23" ht="15" x14ac:dyDescent="0.2">
      <c r="A16" s="126">
        <v>12</v>
      </c>
      <c r="B16" s="136" t="s">
        <v>12</v>
      </c>
      <c r="C16" s="201">
        <v>7517</v>
      </c>
      <c r="D16" s="202">
        <v>565</v>
      </c>
      <c r="E16" s="201">
        <v>8071</v>
      </c>
      <c r="F16" s="202">
        <v>598</v>
      </c>
      <c r="G16" s="201">
        <v>8562</v>
      </c>
      <c r="H16" s="203">
        <v>640</v>
      </c>
      <c r="I16" s="204">
        <v>9286</v>
      </c>
      <c r="J16" s="202">
        <v>671</v>
      </c>
      <c r="K16" s="201">
        <v>2344</v>
      </c>
      <c r="L16" s="202">
        <v>139</v>
      </c>
      <c r="O16" s="355"/>
      <c r="P16" s="355"/>
      <c r="Q16" s="355"/>
      <c r="R16" s="355"/>
      <c r="S16" s="355"/>
      <c r="T16" s="355"/>
    </row>
    <row r="17" spans="1:12" x14ac:dyDescent="0.2">
      <c r="A17" s="126">
        <v>13</v>
      </c>
      <c r="B17" s="136" t="s">
        <v>13</v>
      </c>
      <c r="C17" s="201">
        <v>1458</v>
      </c>
      <c r="D17" s="202">
        <v>142</v>
      </c>
      <c r="E17" s="201">
        <v>1564</v>
      </c>
      <c r="F17" s="202">
        <v>150</v>
      </c>
      <c r="G17" s="201">
        <v>1642</v>
      </c>
      <c r="H17" s="203">
        <v>162</v>
      </c>
      <c r="I17" s="204">
        <v>1727</v>
      </c>
      <c r="J17" s="202">
        <v>177</v>
      </c>
      <c r="K17" s="201">
        <v>339</v>
      </c>
      <c r="L17" s="202">
        <v>48</v>
      </c>
    </row>
    <row r="18" spans="1:12" x14ac:dyDescent="0.2">
      <c r="A18" s="126">
        <v>14</v>
      </c>
      <c r="B18" s="136" t="s">
        <v>14</v>
      </c>
      <c r="C18" s="201">
        <v>4223</v>
      </c>
      <c r="D18" s="202">
        <v>440</v>
      </c>
      <c r="E18" s="201">
        <v>4512</v>
      </c>
      <c r="F18" s="202">
        <v>460</v>
      </c>
      <c r="G18" s="201">
        <v>4782</v>
      </c>
      <c r="H18" s="203">
        <v>498</v>
      </c>
      <c r="I18" s="204">
        <v>5143</v>
      </c>
      <c r="J18" s="202">
        <v>522</v>
      </c>
      <c r="K18" s="201">
        <v>1156</v>
      </c>
      <c r="L18" s="202">
        <v>112</v>
      </c>
    </row>
    <row r="19" spans="1:12" x14ac:dyDescent="0.2">
      <c r="A19" s="126">
        <v>15</v>
      </c>
      <c r="B19" s="136" t="s">
        <v>15</v>
      </c>
      <c r="C19" s="201">
        <v>10416</v>
      </c>
      <c r="D19" s="202">
        <v>821</v>
      </c>
      <c r="E19" s="201">
        <v>11248</v>
      </c>
      <c r="F19" s="202">
        <v>890</v>
      </c>
      <c r="G19" s="201">
        <v>11939</v>
      </c>
      <c r="H19" s="203">
        <v>962</v>
      </c>
      <c r="I19" s="204">
        <v>12828</v>
      </c>
      <c r="J19" s="202">
        <v>1021</v>
      </c>
      <c r="K19" s="201">
        <v>3047</v>
      </c>
      <c r="L19" s="202">
        <v>257</v>
      </c>
    </row>
    <row r="20" spans="1:12" x14ac:dyDescent="0.2">
      <c r="A20" s="126">
        <v>16</v>
      </c>
      <c r="B20" s="136" t="s">
        <v>16</v>
      </c>
      <c r="C20" s="201">
        <v>7055</v>
      </c>
      <c r="D20" s="202">
        <v>953</v>
      </c>
      <c r="E20" s="201">
        <v>7519</v>
      </c>
      <c r="F20" s="202">
        <v>1005</v>
      </c>
      <c r="G20" s="201">
        <v>7929</v>
      </c>
      <c r="H20" s="203">
        <v>1080</v>
      </c>
      <c r="I20" s="204">
        <v>8441</v>
      </c>
      <c r="J20" s="202">
        <v>1135</v>
      </c>
      <c r="K20" s="201">
        <v>1819</v>
      </c>
      <c r="L20" s="202">
        <v>240</v>
      </c>
    </row>
    <row r="21" spans="1:12" x14ac:dyDescent="0.2">
      <c r="A21" s="126">
        <v>17</v>
      </c>
      <c r="B21" s="136" t="s">
        <v>17</v>
      </c>
      <c r="C21" s="201">
        <v>5592</v>
      </c>
      <c r="D21" s="202">
        <v>914</v>
      </c>
      <c r="E21" s="201">
        <v>5968</v>
      </c>
      <c r="F21" s="202">
        <v>980</v>
      </c>
      <c r="G21" s="201">
        <v>6367</v>
      </c>
      <c r="H21" s="203">
        <v>1050</v>
      </c>
      <c r="I21" s="204">
        <v>6935</v>
      </c>
      <c r="J21" s="202">
        <v>1122</v>
      </c>
      <c r="K21" s="201">
        <v>1689</v>
      </c>
      <c r="L21" s="202">
        <v>269</v>
      </c>
    </row>
    <row r="22" spans="1:12" x14ac:dyDescent="0.2">
      <c r="A22" s="126">
        <v>18</v>
      </c>
      <c r="B22" s="136" t="s">
        <v>18</v>
      </c>
      <c r="C22" s="201">
        <v>0</v>
      </c>
      <c r="D22" s="202">
        <v>1827</v>
      </c>
      <c r="E22" s="201">
        <v>0</v>
      </c>
      <c r="F22" s="202">
        <v>1961</v>
      </c>
      <c r="G22" s="201">
        <v>0</v>
      </c>
      <c r="H22" s="203">
        <v>2098</v>
      </c>
      <c r="I22" s="204">
        <v>0</v>
      </c>
      <c r="J22" s="202">
        <v>2213</v>
      </c>
      <c r="K22" s="201">
        <v>0</v>
      </c>
      <c r="L22" s="202">
        <v>538</v>
      </c>
    </row>
    <row r="23" spans="1:12" x14ac:dyDescent="0.2">
      <c r="A23" s="126">
        <v>19</v>
      </c>
      <c r="B23" s="136" t="s">
        <v>19</v>
      </c>
      <c r="C23" s="201">
        <v>1222705</v>
      </c>
      <c r="D23" s="202">
        <v>37857</v>
      </c>
      <c r="E23" s="201">
        <v>1326546</v>
      </c>
      <c r="F23" s="202">
        <v>41114</v>
      </c>
      <c r="G23" s="201">
        <v>1427661</v>
      </c>
      <c r="H23" s="203">
        <v>44832</v>
      </c>
      <c r="I23" s="204">
        <v>1523606</v>
      </c>
      <c r="J23" s="202">
        <v>47223</v>
      </c>
      <c r="K23" s="201">
        <v>339944</v>
      </c>
      <c r="L23" s="202">
        <v>10383</v>
      </c>
    </row>
    <row r="24" spans="1:12" x14ac:dyDescent="0.2">
      <c r="A24" s="126">
        <v>20</v>
      </c>
      <c r="B24" s="136" t="s">
        <v>20</v>
      </c>
      <c r="C24" s="201">
        <v>90399</v>
      </c>
      <c r="D24" s="202">
        <v>375</v>
      </c>
      <c r="E24" s="201">
        <v>96678</v>
      </c>
      <c r="F24" s="202">
        <v>385</v>
      </c>
      <c r="G24" s="201">
        <v>102991</v>
      </c>
      <c r="H24" s="203">
        <v>399</v>
      </c>
      <c r="I24" s="204">
        <v>109567</v>
      </c>
      <c r="J24" s="202">
        <v>422</v>
      </c>
      <c r="K24" s="201">
        <v>22778</v>
      </c>
      <c r="L24" s="202">
        <v>55</v>
      </c>
    </row>
    <row r="25" spans="1:12" x14ac:dyDescent="0.2">
      <c r="A25" s="126">
        <v>21</v>
      </c>
      <c r="B25" s="136" t="s">
        <v>21</v>
      </c>
      <c r="C25" s="201">
        <v>1586546</v>
      </c>
      <c r="D25" s="202">
        <v>92036</v>
      </c>
      <c r="E25" s="201">
        <v>1642351</v>
      </c>
      <c r="F25" s="202">
        <v>96555</v>
      </c>
      <c r="G25" s="201">
        <v>1689340</v>
      </c>
      <c r="H25" s="203">
        <v>101787</v>
      </c>
      <c r="I25" s="204">
        <v>1743599</v>
      </c>
      <c r="J25" s="202">
        <v>105749</v>
      </c>
      <c r="K25" s="201">
        <v>201986</v>
      </c>
      <c r="L25" s="202">
        <v>17683</v>
      </c>
    </row>
    <row r="26" spans="1:12" x14ac:dyDescent="0.2">
      <c r="A26" s="126">
        <v>22</v>
      </c>
      <c r="B26" s="136" t="s">
        <v>22</v>
      </c>
      <c r="C26" s="201">
        <v>3740</v>
      </c>
      <c r="D26" s="202">
        <v>919</v>
      </c>
      <c r="E26" s="201">
        <v>3916</v>
      </c>
      <c r="F26" s="202">
        <v>947</v>
      </c>
      <c r="G26" s="201">
        <v>4071</v>
      </c>
      <c r="H26" s="203">
        <v>997</v>
      </c>
      <c r="I26" s="204">
        <v>4284</v>
      </c>
      <c r="J26" s="202">
        <v>1035</v>
      </c>
      <c r="K26" s="201">
        <v>702</v>
      </c>
      <c r="L26" s="202">
        <v>157</v>
      </c>
    </row>
    <row r="27" spans="1:12" x14ac:dyDescent="0.2">
      <c r="A27" s="126">
        <v>23</v>
      </c>
      <c r="B27" s="136" t="s">
        <v>23</v>
      </c>
      <c r="C27" s="201">
        <v>277561</v>
      </c>
      <c r="D27" s="202">
        <v>41022</v>
      </c>
      <c r="E27" s="201">
        <v>304413</v>
      </c>
      <c r="F27" s="202">
        <v>44140</v>
      </c>
      <c r="G27" s="201">
        <v>326640</v>
      </c>
      <c r="H27" s="203">
        <v>47491</v>
      </c>
      <c r="I27" s="204">
        <v>352605</v>
      </c>
      <c r="J27" s="202">
        <v>49951</v>
      </c>
      <c r="K27" s="201">
        <v>90331</v>
      </c>
      <c r="L27" s="202">
        <v>12326</v>
      </c>
    </row>
    <row r="28" spans="1:12" x14ac:dyDescent="0.2">
      <c r="A28" s="126">
        <v>24</v>
      </c>
      <c r="B28" s="136" t="s">
        <v>24</v>
      </c>
      <c r="C28" s="201">
        <v>85537</v>
      </c>
      <c r="D28" s="202">
        <v>2616</v>
      </c>
      <c r="E28" s="201">
        <v>90937</v>
      </c>
      <c r="F28" s="202">
        <v>2724</v>
      </c>
      <c r="G28" s="201">
        <v>95689</v>
      </c>
      <c r="H28" s="203">
        <v>3005</v>
      </c>
      <c r="I28" s="204">
        <v>102304</v>
      </c>
      <c r="J28" s="202">
        <v>3205</v>
      </c>
      <c r="K28" s="201">
        <v>23204</v>
      </c>
      <c r="L28" s="202">
        <v>898</v>
      </c>
    </row>
    <row r="29" spans="1:12" x14ac:dyDescent="0.2">
      <c r="A29" s="126">
        <v>25</v>
      </c>
      <c r="B29" s="136" t="s">
        <v>25</v>
      </c>
      <c r="C29" s="201">
        <v>15773</v>
      </c>
      <c r="D29" s="202">
        <v>1740</v>
      </c>
      <c r="E29" s="201">
        <v>16946</v>
      </c>
      <c r="F29" s="202">
        <v>1843</v>
      </c>
      <c r="G29" s="201">
        <v>18060</v>
      </c>
      <c r="H29" s="203">
        <v>2001</v>
      </c>
      <c r="I29" s="204">
        <v>19525</v>
      </c>
      <c r="J29" s="202">
        <v>2126</v>
      </c>
      <c r="K29" s="204">
        <v>4819</v>
      </c>
      <c r="L29" s="202">
        <v>512</v>
      </c>
    </row>
    <row r="30" spans="1:12" x14ac:dyDescent="0.2">
      <c r="A30" s="126"/>
      <c r="B30" s="139" t="s">
        <v>59</v>
      </c>
      <c r="C30" s="205">
        <f t="shared" ref="C30:H30" si="0">SUM(C5:C29)</f>
        <v>4433214</v>
      </c>
      <c r="D30" s="206">
        <f t="shared" si="0"/>
        <v>256537</v>
      </c>
      <c r="E30" s="205">
        <f t="shared" si="0"/>
        <v>4705546</v>
      </c>
      <c r="F30" s="206">
        <f t="shared" si="0"/>
        <v>272064</v>
      </c>
      <c r="G30" s="206">
        <f t="shared" si="0"/>
        <v>4954665</v>
      </c>
      <c r="H30" s="207">
        <f t="shared" si="0"/>
        <v>289722</v>
      </c>
      <c r="I30" s="208">
        <f>SUM(I5:I29)</f>
        <v>5232705</v>
      </c>
      <c r="J30" s="209">
        <f>SUM(J5:J29)</f>
        <v>302826</v>
      </c>
      <c r="K30" s="208">
        <f>SUM(K5:K29)</f>
        <v>975589</v>
      </c>
      <c r="L30" s="209">
        <f>SUM(L5:L29)</f>
        <v>59568</v>
      </c>
    </row>
    <row r="31" spans="1:12" ht="25.5" x14ac:dyDescent="0.2">
      <c r="A31" s="126">
        <v>26</v>
      </c>
      <c r="B31" s="136" t="s">
        <v>172</v>
      </c>
      <c r="C31" s="210">
        <v>51333</v>
      </c>
      <c r="D31" s="113">
        <v>3358</v>
      </c>
      <c r="E31" s="210">
        <v>56517</v>
      </c>
      <c r="F31" s="113">
        <v>3710</v>
      </c>
      <c r="G31" s="210">
        <v>61280</v>
      </c>
      <c r="H31" s="112">
        <v>4129</v>
      </c>
      <c r="I31" s="111">
        <v>67472</v>
      </c>
      <c r="J31" s="113">
        <v>4484</v>
      </c>
      <c r="K31" s="111">
        <v>21074</v>
      </c>
      <c r="L31" s="113">
        <v>1513</v>
      </c>
    </row>
    <row r="32" spans="1:12" x14ac:dyDescent="0.2">
      <c r="A32" s="126">
        <v>27</v>
      </c>
      <c r="B32" s="136" t="s">
        <v>27</v>
      </c>
      <c r="C32" s="201">
        <v>35088</v>
      </c>
      <c r="D32" s="202">
        <v>371</v>
      </c>
      <c r="E32" s="201">
        <v>38293</v>
      </c>
      <c r="F32" s="202">
        <v>403</v>
      </c>
      <c r="G32" s="201">
        <v>41407</v>
      </c>
      <c r="H32" s="203">
        <v>446</v>
      </c>
      <c r="I32" s="204">
        <v>45566</v>
      </c>
      <c r="J32" s="202">
        <v>481</v>
      </c>
      <c r="K32" s="201">
        <v>15788</v>
      </c>
      <c r="L32" s="202">
        <v>136</v>
      </c>
    </row>
    <row r="33" spans="1:12" x14ac:dyDescent="0.2">
      <c r="A33" s="126">
        <v>28</v>
      </c>
      <c r="B33" s="136" t="s">
        <v>28</v>
      </c>
      <c r="C33" s="201">
        <v>10911</v>
      </c>
      <c r="D33" s="202">
        <v>1721</v>
      </c>
      <c r="E33" s="201">
        <v>11829</v>
      </c>
      <c r="F33" s="202">
        <v>1839</v>
      </c>
      <c r="G33" s="201">
        <v>12782</v>
      </c>
      <c r="H33" s="203">
        <v>1972</v>
      </c>
      <c r="I33" s="204">
        <v>13774</v>
      </c>
      <c r="J33" s="202">
        <v>2096</v>
      </c>
      <c r="K33" s="201">
        <v>3701</v>
      </c>
      <c r="L33" s="202">
        <v>478</v>
      </c>
    </row>
    <row r="34" spans="1:12" x14ac:dyDescent="0.2">
      <c r="A34" s="126">
        <v>29</v>
      </c>
      <c r="B34" s="136" t="s">
        <v>29</v>
      </c>
      <c r="C34" s="201">
        <v>339512</v>
      </c>
      <c r="D34" s="202">
        <v>2115</v>
      </c>
      <c r="E34" s="201">
        <v>370023</v>
      </c>
      <c r="F34" s="202">
        <v>2372</v>
      </c>
      <c r="G34" s="201">
        <v>398929</v>
      </c>
      <c r="H34" s="203">
        <v>2600</v>
      </c>
      <c r="I34" s="204">
        <v>437419</v>
      </c>
      <c r="J34" s="202">
        <v>2847</v>
      </c>
      <c r="K34" s="201">
        <v>125939</v>
      </c>
      <c r="L34" s="202">
        <v>947</v>
      </c>
    </row>
    <row r="35" spans="1:12" x14ac:dyDescent="0.2">
      <c r="A35" s="126">
        <v>30</v>
      </c>
      <c r="B35" s="136" t="s">
        <v>30</v>
      </c>
      <c r="C35" s="201">
        <v>27320</v>
      </c>
      <c r="D35" s="202">
        <v>1401</v>
      </c>
      <c r="E35" s="201">
        <v>29583</v>
      </c>
      <c r="F35" s="202">
        <v>1527</v>
      </c>
      <c r="G35" s="201">
        <v>31661</v>
      </c>
      <c r="H35" s="203">
        <v>1643</v>
      </c>
      <c r="I35" s="204">
        <v>34298</v>
      </c>
      <c r="J35" s="202">
        <v>1759</v>
      </c>
      <c r="K35" s="201">
        <v>9275</v>
      </c>
      <c r="L35" s="202">
        <v>485</v>
      </c>
    </row>
    <row r="36" spans="1:12" x14ac:dyDescent="0.2">
      <c r="A36" s="126">
        <v>31</v>
      </c>
      <c r="B36" s="136" t="s">
        <v>31</v>
      </c>
      <c r="C36" s="201">
        <v>58853</v>
      </c>
      <c r="D36" s="202">
        <v>1624</v>
      </c>
      <c r="E36" s="201">
        <v>63934</v>
      </c>
      <c r="F36" s="202">
        <v>1755</v>
      </c>
      <c r="G36" s="201">
        <v>69321</v>
      </c>
      <c r="H36" s="203">
        <v>1881</v>
      </c>
      <c r="I36" s="204">
        <v>76385</v>
      </c>
      <c r="J36" s="202">
        <v>1993</v>
      </c>
      <c r="K36" s="201">
        <v>26830</v>
      </c>
      <c r="L36" s="202">
        <v>498</v>
      </c>
    </row>
    <row r="37" spans="1:12" x14ac:dyDescent="0.2">
      <c r="A37" s="126">
        <v>32</v>
      </c>
      <c r="B37" s="136" t="s">
        <v>32</v>
      </c>
      <c r="C37" s="201">
        <v>5252</v>
      </c>
      <c r="D37" s="202">
        <v>495</v>
      </c>
      <c r="E37" s="201">
        <v>5744</v>
      </c>
      <c r="F37" s="202">
        <v>529</v>
      </c>
      <c r="G37" s="201">
        <v>6223</v>
      </c>
      <c r="H37" s="203">
        <v>578</v>
      </c>
      <c r="I37" s="204">
        <v>6922</v>
      </c>
      <c r="J37" s="202">
        <v>614</v>
      </c>
      <c r="K37" s="201">
        <v>2164</v>
      </c>
      <c r="L37" s="202">
        <v>173</v>
      </c>
    </row>
    <row r="38" spans="1:12" x14ac:dyDescent="0.2">
      <c r="A38" s="126">
        <v>33</v>
      </c>
      <c r="B38" s="136" t="s">
        <v>33</v>
      </c>
      <c r="C38" s="201">
        <v>1667</v>
      </c>
      <c r="D38" s="202">
        <v>96</v>
      </c>
      <c r="E38" s="201">
        <v>1790</v>
      </c>
      <c r="F38" s="202">
        <v>106</v>
      </c>
      <c r="G38" s="201">
        <v>1902</v>
      </c>
      <c r="H38" s="203">
        <v>116</v>
      </c>
      <c r="I38" s="204">
        <v>2030</v>
      </c>
      <c r="J38" s="202">
        <v>119</v>
      </c>
      <c r="K38" s="201">
        <v>451</v>
      </c>
      <c r="L38" s="202">
        <v>29</v>
      </c>
    </row>
    <row r="39" spans="1:12" x14ac:dyDescent="0.2">
      <c r="A39" s="126">
        <v>34</v>
      </c>
      <c r="B39" s="136" t="s">
        <v>34</v>
      </c>
      <c r="C39" s="201">
        <v>465963</v>
      </c>
      <c r="D39" s="202">
        <v>66654</v>
      </c>
      <c r="E39" s="201">
        <v>501015</v>
      </c>
      <c r="F39" s="202">
        <v>72296</v>
      </c>
      <c r="G39" s="201">
        <v>528450</v>
      </c>
      <c r="H39" s="203">
        <v>78682</v>
      </c>
      <c r="I39" s="204">
        <v>563644</v>
      </c>
      <c r="J39" s="202">
        <v>83954</v>
      </c>
      <c r="K39" s="201">
        <v>129878</v>
      </c>
      <c r="L39" s="202">
        <v>22286</v>
      </c>
    </row>
    <row r="40" spans="1:12" ht="14.25" customHeight="1" x14ac:dyDescent="0.2">
      <c r="A40" s="126">
        <v>35</v>
      </c>
      <c r="B40" s="136" t="s">
        <v>35</v>
      </c>
      <c r="C40" s="210">
        <v>11815</v>
      </c>
      <c r="D40" s="113">
        <v>718</v>
      </c>
      <c r="E40" s="210">
        <v>12941</v>
      </c>
      <c r="F40" s="113">
        <v>787</v>
      </c>
      <c r="G40" s="210">
        <v>14085</v>
      </c>
      <c r="H40" s="112">
        <v>867</v>
      </c>
      <c r="I40" s="111">
        <v>15442</v>
      </c>
      <c r="J40" s="113">
        <v>930</v>
      </c>
      <c r="K40" s="210">
        <v>4583</v>
      </c>
      <c r="L40" s="113">
        <v>265</v>
      </c>
    </row>
    <row r="41" spans="1:12" x14ac:dyDescent="0.2">
      <c r="A41" s="126">
        <v>36</v>
      </c>
      <c r="B41" s="136" t="s">
        <v>36</v>
      </c>
      <c r="C41" s="201">
        <v>109014</v>
      </c>
      <c r="D41" s="202">
        <v>300</v>
      </c>
      <c r="E41" s="201">
        <v>120683</v>
      </c>
      <c r="F41" s="202">
        <v>335</v>
      </c>
      <c r="G41" s="201">
        <v>131651</v>
      </c>
      <c r="H41" s="203">
        <v>382</v>
      </c>
      <c r="I41" s="204">
        <v>146825</v>
      </c>
      <c r="J41" s="202">
        <v>427</v>
      </c>
      <c r="K41" s="201">
        <v>48439</v>
      </c>
      <c r="L41" s="202">
        <v>158</v>
      </c>
    </row>
    <row r="42" spans="1:12" ht="25.5" x14ac:dyDescent="0.2">
      <c r="A42" s="126">
        <v>37</v>
      </c>
      <c r="B42" s="136" t="s">
        <v>37</v>
      </c>
      <c r="C42" s="210">
        <v>35219</v>
      </c>
      <c r="D42" s="113">
        <v>1730</v>
      </c>
      <c r="E42" s="210">
        <v>39196</v>
      </c>
      <c r="F42" s="113">
        <v>1898</v>
      </c>
      <c r="G42" s="210">
        <v>43305</v>
      </c>
      <c r="H42" s="112">
        <v>2109</v>
      </c>
      <c r="I42" s="111">
        <v>49783</v>
      </c>
      <c r="J42" s="113">
        <v>2280</v>
      </c>
      <c r="K42" s="210">
        <v>18156</v>
      </c>
      <c r="L42" s="113">
        <v>726</v>
      </c>
    </row>
    <row r="43" spans="1:12" ht="25.5" x14ac:dyDescent="0.2">
      <c r="A43" s="126">
        <v>38</v>
      </c>
      <c r="B43" s="136" t="s">
        <v>38</v>
      </c>
      <c r="C43" s="210">
        <v>88329</v>
      </c>
      <c r="D43" s="113">
        <v>2391</v>
      </c>
      <c r="E43" s="210">
        <v>94685</v>
      </c>
      <c r="F43" s="113">
        <v>2592</v>
      </c>
      <c r="G43" s="210">
        <v>100473</v>
      </c>
      <c r="H43" s="112">
        <v>2818</v>
      </c>
      <c r="I43" s="111">
        <v>106449</v>
      </c>
      <c r="J43" s="113">
        <v>2981</v>
      </c>
      <c r="K43" s="210">
        <v>23248</v>
      </c>
      <c r="L43" s="113">
        <v>730</v>
      </c>
    </row>
    <row r="44" spans="1:12" x14ac:dyDescent="0.2">
      <c r="A44" s="126">
        <v>39</v>
      </c>
      <c r="B44" s="136" t="s">
        <v>39</v>
      </c>
      <c r="C44" s="201">
        <v>82325</v>
      </c>
      <c r="D44" s="202">
        <v>9698</v>
      </c>
      <c r="E44" s="201">
        <v>90071</v>
      </c>
      <c r="F44" s="202">
        <v>10767</v>
      </c>
      <c r="G44" s="201">
        <v>96606</v>
      </c>
      <c r="H44" s="203">
        <v>11594</v>
      </c>
      <c r="I44" s="204">
        <v>105568</v>
      </c>
      <c r="J44" s="202">
        <v>12644</v>
      </c>
      <c r="K44" s="201">
        <v>27502</v>
      </c>
      <c r="L44" s="202">
        <v>3536</v>
      </c>
    </row>
    <row r="45" spans="1:12" x14ac:dyDescent="0.2">
      <c r="A45" s="126">
        <v>40</v>
      </c>
      <c r="B45" s="136" t="s">
        <v>40</v>
      </c>
      <c r="C45" s="201">
        <v>7123</v>
      </c>
      <c r="D45" s="202">
        <v>550</v>
      </c>
      <c r="E45" s="201">
        <v>7841</v>
      </c>
      <c r="F45" s="202">
        <v>604</v>
      </c>
      <c r="G45" s="201">
        <v>8493</v>
      </c>
      <c r="H45" s="203">
        <v>671</v>
      </c>
      <c r="I45" s="204">
        <v>9337</v>
      </c>
      <c r="J45" s="202">
        <v>744</v>
      </c>
      <c r="K45" s="201">
        <v>2901</v>
      </c>
      <c r="L45" s="202">
        <v>263</v>
      </c>
    </row>
    <row r="46" spans="1:12" ht="25.5" x14ac:dyDescent="0.2">
      <c r="A46" s="126"/>
      <c r="B46" s="139" t="s">
        <v>61</v>
      </c>
      <c r="C46" s="205">
        <f t="shared" ref="C46:H46" si="1">SUM(C31:C45)</f>
        <v>1329724</v>
      </c>
      <c r="D46" s="209">
        <f t="shared" si="1"/>
        <v>93222</v>
      </c>
      <c r="E46" s="205">
        <f t="shared" si="1"/>
        <v>1444145</v>
      </c>
      <c r="F46" s="209">
        <f t="shared" si="1"/>
        <v>101520</v>
      </c>
      <c r="G46" s="209">
        <f t="shared" si="1"/>
        <v>1546568</v>
      </c>
      <c r="H46" s="211">
        <f t="shared" si="1"/>
        <v>110488</v>
      </c>
      <c r="I46" s="208">
        <f>SUM(I31:I45)</f>
        <v>1680914</v>
      </c>
      <c r="J46" s="209">
        <f>SUM(J31:J45)</f>
        <v>118353</v>
      </c>
      <c r="K46" s="208">
        <f>SUM(K31:K45)</f>
        <v>459929</v>
      </c>
      <c r="L46" s="209">
        <f>SUM(L31:L45)</f>
        <v>32223</v>
      </c>
    </row>
    <row r="47" spans="1:12" ht="25.5" x14ac:dyDescent="0.2">
      <c r="A47" s="126"/>
      <c r="B47" s="212" t="s">
        <v>60</v>
      </c>
      <c r="C47" s="205">
        <f t="shared" ref="C47:H47" si="2">+C46+C30</f>
        <v>5762938</v>
      </c>
      <c r="D47" s="209">
        <f t="shared" si="2"/>
        <v>349759</v>
      </c>
      <c r="E47" s="205">
        <f t="shared" si="2"/>
        <v>6149691</v>
      </c>
      <c r="F47" s="209">
        <f t="shared" si="2"/>
        <v>373584</v>
      </c>
      <c r="G47" s="209">
        <f t="shared" si="2"/>
        <v>6501233</v>
      </c>
      <c r="H47" s="211">
        <f t="shared" si="2"/>
        <v>400210</v>
      </c>
      <c r="I47" s="208">
        <f>+I46+I30</f>
        <v>6913619</v>
      </c>
      <c r="J47" s="209">
        <f>+J46+J30</f>
        <v>421179</v>
      </c>
      <c r="K47" s="208">
        <f>+K46+K30</f>
        <v>1435518</v>
      </c>
      <c r="L47" s="209">
        <f>+L46+L30</f>
        <v>91791</v>
      </c>
    </row>
    <row r="48" spans="1:12" ht="25.5" x14ac:dyDescent="0.2">
      <c r="A48" s="126">
        <v>41</v>
      </c>
      <c r="B48" s="136" t="s">
        <v>41</v>
      </c>
      <c r="C48" s="210">
        <v>70818</v>
      </c>
      <c r="D48" s="113">
        <v>2370</v>
      </c>
      <c r="E48" s="210">
        <v>85097</v>
      </c>
      <c r="F48" s="113">
        <v>2681</v>
      </c>
      <c r="G48" s="210">
        <v>96669</v>
      </c>
      <c r="H48" s="112">
        <v>3001</v>
      </c>
      <c r="I48" s="111">
        <v>113081</v>
      </c>
      <c r="J48" s="113">
        <v>3325</v>
      </c>
      <c r="K48" s="210">
        <v>54698</v>
      </c>
      <c r="L48" s="113">
        <v>1222</v>
      </c>
    </row>
    <row r="49" spans="1:12" ht="25.5" x14ac:dyDescent="0.2">
      <c r="A49" s="126">
        <v>42</v>
      </c>
      <c r="B49" s="136" t="s">
        <v>42</v>
      </c>
      <c r="C49" s="210">
        <v>1341</v>
      </c>
      <c r="D49" s="113">
        <v>156</v>
      </c>
      <c r="E49" s="210">
        <v>1521</v>
      </c>
      <c r="F49" s="113">
        <v>174</v>
      </c>
      <c r="G49" s="210">
        <v>1704</v>
      </c>
      <c r="H49" s="112">
        <v>203</v>
      </c>
      <c r="I49" s="111">
        <v>1934</v>
      </c>
      <c r="J49" s="113">
        <v>225</v>
      </c>
      <c r="K49" s="210">
        <v>780</v>
      </c>
      <c r="L49" s="113">
        <v>87</v>
      </c>
    </row>
    <row r="50" spans="1:12" ht="25.5" x14ac:dyDescent="0.2">
      <c r="A50" s="126">
        <v>43</v>
      </c>
      <c r="B50" s="136" t="s">
        <v>171</v>
      </c>
      <c r="C50" s="210">
        <v>1824</v>
      </c>
      <c r="D50" s="113">
        <v>267</v>
      </c>
      <c r="E50" s="210">
        <v>2095</v>
      </c>
      <c r="F50" s="113">
        <v>310</v>
      </c>
      <c r="G50" s="210">
        <v>2328</v>
      </c>
      <c r="H50" s="112">
        <v>364</v>
      </c>
      <c r="I50" s="111">
        <v>2647</v>
      </c>
      <c r="J50" s="113">
        <v>401</v>
      </c>
      <c r="K50" s="210">
        <v>1054</v>
      </c>
      <c r="L50" s="113">
        <v>171</v>
      </c>
    </row>
    <row r="51" spans="1:12" x14ac:dyDescent="0.2">
      <c r="A51" s="126">
        <v>44</v>
      </c>
      <c r="B51" s="136" t="s">
        <v>174</v>
      </c>
      <c r="C51" s="201">
        <v>5483</v>
      </c>
      <c r="D51" s="202">
        <v>2094</v>
      </c>
      <c r="E51" s="201">
        <v>6237</v>
      </c>
      <c r="F51" s="202">
        <v>2390</v>
      </c>
      <c r="G51" s="201">
        <v>6845</v>
      </c>
      <c r="H51" s="203">
        <v>2742</v>
      </c>
      <c r="I51" s="204">
        <v>7722</v>
      </c>
      <c r="J51" s="202">
        <v>3041</v>
      </c>
      <c r="K51" s="201">
        <v>2862</v>
      </c>
      <c r="L51" s="202">
        <v>1246</v>
      </c>
    </row>
    <row r="52" spans="1:12" x14ac:dyDescent="0.2">
      <c r="A52" s="126">
        <v>45</v>
      </c>
      <c r="B52" s="136" t="s">
        <v>43</v>
      </c>
      <c r="C52" s="201">
        <v>1770</v>
      </c>
      <c r="D52" s="202">
        <v>265</v>
      </c>
      <c r="E52" s="201">
        <v>1945</v>
      </c>
      <c r="F52" s="202">
        <v>279</v>
      </c>
      <c r="G52" s="201">
        <v>2145</v>
      </c>
      <c r="H52" s="203">
        <v>308</v>
      </c>
      <c r="I52" s="204">
        <v>2390</v>
      </c>
      <c r="J52" s="202">
        <v>333</v>
      </c>
      <c r="K52" s="201">
        <v>797</v>
      </c>
      <c r="L52" s="202">
        <v>99</v>
      </c>
    </row>
    <row r="53" spans="1:12" x14ac:dyDescent="0.2">
      <c r="A53" s="126">
        <v>46</v>
      </c>
      <c r="B53" s="136" t="s">
        <v>44</v>
      </c>
      <c r="C53" s="201">
        <v>914395</v>
      </c>
      <c r="D53" s="202">
        <v>19488</v>
      </c>
      <c r="E53" s="201">
        <v>1043912</v>
      </c>
      <c r="F53" s="202">
        <v>22330</v>
      </c>
      <c r="G53" s="201">
        <v>1157577</v>
      </c>
      <c r="H53" s="203">
        <v>25675</v>
      </c>
      <c r="I53" s="204">
        <v>1305639</v>
      </c>
      <c r="J53" s="202">
        <v>28587</v>
      </c>
      <c r="K53" s="201">
        <v>511859</v>
      </c>
      <c r="L53" s="202">
        <v>12128</v>
      </c>
    </row>
    <row r="54" spans="1:12" x14ac:dyDescent="0.2">
      <c r="A54" s="126">
        <v>47</v>
      </c>
      <c r="B54" s="136" t="s">
        <v>45</v>
      </c>
      <c r="C54" s="201">
        <v>41089</v>
      </c>
      <c r="D54" s="202">
        <v>1327</v>
      </c>
      <c r="E54" s="201">
        <v>47745</v>
      </c>
      <c r="F54" s="202">
        <v>1508</v>
      </c>
      <c r="G54" s="201">
        <v>55616</v>
      </c>
      <c r="H54" s="203">
        <v>1735</v>
      </c>
      <c r="I54" s="204">
        <v>65700</v>
      </c>
      <c r="J54" s="202">
        <v>1917</v>
      </c>
      <c r="K54" s="201">
        <v>31477</v>
      </c>
      <c r="L54" s="202">
        <v>779</v>
      </c>
    </row>
    <row r="55" spans="1:12" x14ac:dyDescent="0.2">
      <c r="A55" s="126">
        <v>48</v>
      </c>
      <c r="B55" s="136" t="s">
        <v>46</v>
      </c>
      <c r="C55" s="201">
        <v>2472</v>
      </c>
      <c r="D55" s="202">
        <v>174</v>
      </c>
      <c r="E55" s="201">
        <v>2824</v>
      </c>
      <c r="F55" s="202">
        <v>188</v>
      </c>
      <c r="G55" s="201">
        <v>3154</v>
      </c>
      <c r="H55" s="203">
        <v>210</v>
      </c>
      <c r="I55" s="204">
        <v>3680</v>
      </c>
      <c r="J55" s="202">
        <v>234</v>
      </c>
      <c r="K55" s="201">
        <v>1610</v>
      </c>
      <c r="L55" s="202">
        <v>90</v>
      </c>
    </row>
    <row r="56" spans="1:12" ht="25.5" x14ac:dyDescent="0.2">
      <c r="A56" s="126">
        <v>49</v>
      </c>
      <c r="B56" s="136" t="s">
        <v>47</v>
      </c>
      <c r="C56" s="210">
        <v>13765</v>
      </c>
      <c r="D56" s="113">
        <v>196</v>
      </c>
      <c r="E56" s="210">
        <v>16369</v>
      </c>
      <c r="F56" s="113">
        <v>223</v>
      </c>
      <c r="G56" s="210">
        <v>18894</v>
      </c>
      <c r="H56" s="112">
        <v>263</v>
      </c>
      <c r="I56" s="111">
        <v>22760</v>
      </c>
      <c r="J56" s="113">
        <v>297</v>
      </c>
      <c r="K56" s="210">
        <v>11877</v>
      </c>
      <c r="L56" s="113">
        <v>135</v>
      </c>
    </row>
    <row r="57" spans="1:12" x14ac:dyDescent="0.2">
      <c r="A57" s="126">
        <v>50</v>
      </c>
      <c r="B57" s="136" t="s">
        <v>48</v>
      </c>
      <c r="C57" s="201">
        <v>26938</v>
      </c>
      <c r="D57" s="202">
        <v>110</v>
      </c>
      <c r="E57" s="201">
        <v>31221</v>
      </c>
      <c r="F57" s="202">
        <v>136</v>
      </c>
      <c r="G57" s="201">
        <v>35212</v>
      </c>
      <c r="H57" s="203">
        <v>151</v>
      </c>
      <c r="I57" s="204">
        <v>42232</v>
      </c>
      <c r="J57" s="202">
        <v>168</v>
      </c>
      <c r="K57" s="201">
        <v>18975</v>
      </c>
      <c r="L57" s="202">
        <v>73</v>
      </c>
    </row>
    <row r="58" spans="1:12" x14ac:dyDescent="0.2">
      <c r="A58" s="126">
        <v>51</v>
      </c>
      <c r="B58" s="136" t="s">
        <v>173</v>
      </c>
      <c r="C58" s="201">
        <v>376</v>
      </c>
      <c r="D58" s="202">
        <v>49</v>
      </c>
      <c r="E58" s="201">
        <v>381</v>
      </c>
      <c r="F58" s="202">
        <v>54</v>
      </c>
      <c r="G58" s="201">
        <v>385</v>
      </c>
      <c r="H58" s="203">
        <v>56</v>
      </c>
      <c r="I58" s="204">
        <v>396</v>
      </c>
      <c r="J58" s="202">
        <v>57</v>
      </c>
      <c r="K58" s="201">
        <v>29</v>
      </c>
      <c r="L58" s="202">
        <v>12</v>
      </c>
    </row>
    <row r="59" spans="1:12" x14ac:dyDescent="0.2">
      <c r="A59" s="126">
        <v>52</v>
      </c>
      <c r="B59" s="136" t="s">
        <v>49</v>
      </c>
      <c r="C59" s="201">
        <v>19141</v>
      </c>
      <c r="D59" s="202">
        <v>2752</v>
      </c>
      <c r="E59" s="201">
        <v>20688</v>
      </c>
      <c r="F59" s="202">
        <v>2995</v>
      </c>
      <c r="G59" s="201">
        <v>21948</v>
      </c>
      <c r="H59" s="203">
        <v>3264</v>
      </c>
      <c r="I59" s="204">
        <v>23370</v>
      </c>
      <c r="J59" s="202">
        <v>3452</v>
      </c>
      <c r="K59" s="201">
        <v>5318</v>
      </c>
      <c r="L59" s="202">
        <v>988</v>
      </c>
    </row>
    <row r="60" spans="1:12" ht="25.5" x14ac:dyDescent="0.2">
      <c r="A60" s="126">
        <v>53</v>
      </c>
      <c r="B60" s="136" t="s">
        <v>50</v>
      </c>
      <c r="C60" s="210">
        <v>3616</v>
      </c>
      <c r="D60" s="113">
        <v>203</v>
      </c>
      <c r="E60" s="210">
        <v>4105</v>
      </c>
      <c r="F60" s="113">
        <v>244</v>
      </c>
      <c r="G60" s="210">
        <v>4679</v>
      </c>
      <c r="H60" s="112">
        <v>284</v>
      </c>
      <c r="I60" s="111">
        <v>5314</v>
      </c>
      <c r="J60" s="113">
        <v>311</v>
      </c>
      <c r="K60" s="210">
        <v>2027</v>
      </c>
      <c r="L60" s="113">
        <v>122</v>
      </c>
    </row>
    <row r="61" spans="1:12" x14ac:dyDescent="0.2">
      <c r="A61" s="126">
        <v>54</v>
      </c>
      <c r="B61" s="136" t="s">
        <v>51</v>
      </c>
      <c r="C61" s="201">
        <v>109060</v>
      </c>
      <c r="D61" s="202">
        <v>268</v>
      </c>
      <c r="E61" s="201">
        <v>125823</v>
      </c>
      <c r="F61" s="202">
        <v>307</v>
      </c>
      <c r="G61" s="201">
        <v>142076</v>
      </c>
      <c r="H61" s="203">
        <v>360</v>
      </c>
      <c r="I61" s="204">
        <v>163164</v>
      </c>
      <c r="J61" s="202">
        <v>406</v>
      </c>
      <c r="K61" s="201">
        <v>70369</v>
      </c>
      <c r="L61" s="202">
        <v>196</v>
      </c>
    </row>
    <row r="62" spans="1:12" x14ac:dyDescent="0.2">
      <c r="A62" s="126">
        <v>55</v>
      </c>
      <c r="B62" s="136" t="s">
        <v>52</v>
      </c>
      <c r="C62" s="201">
        <v>1454</v>
      </c>
      <c r="D62" s="202">
        <v>74</v>
      </c>
      <c r="E62" s="201">
        <v>1631</v>
      </c>
      <c r="F62" s="202">
        <v>81</v>
      </c>
      <c r="G62" s="201">
        <v>1837</v>
      </c>
      <c r="H62" s="203">
        <v>90</v>
      </c>
      <c r="I62" s="204">
        <v>2101</v>
      </c>
      <c r="J62" s="202">
        <v>99</v>
      </c>
      <c r="K62" s="201">
        <v>826</v>
      </c>
      <c r="L62" s="202">
        <v>33</v>
      </c>
    </row>
    <row r="63" spans="1:12" ht="25.5" x14ac:dyDescent="0.2">
      <c r="A63" s="126">
        <v>56</v>
      </c>
      <c r="B63" s="213" t="s">
        <v>53</v>
      </c>
      <c r="C63" s="210">
        <v>34261</v>
      </c>
      <c r="D63" s="113">
        <v>2433</v>
      </c>
      <c r="E63" s="210">
        <v>40263</v>
      </c>
      <c r="F63" s="113">
        <v>2787</v>
      </c>
      <c r="G63" s="210">
        <v>46400</v>
      </c>
      <c r="H63" s="112">
        <v>3152</v>
      </c>
      <c r="I63" s="111">
        <v>55112</v>
      </c>
      <c r="J63" s="113">
        <v>3474</v>
      </c>
      <c r="K63" s="210">
        <v>25238</v>
      </c>
      <c r="L63" s="113">
        <v>1337</v>
      </c>
    </row>
    <row r="64" spans="1:12" ht="17.25" customHeight="1" thickBot="1" x14ac:dyDescent="0.25">
      <c r="A64" s="214"/>
      <c r="B64" s="215" t="s">
        <v>160</v>
      </c>
      <c r="C64" s="216"/>
      <c r="D64" s="217">
        <v>6</v>
      </c>
      <c r="E64" s="216"/>
      <c r="F64" s="217"/>
      <c r="G64" s="216"/>
      <c r="H64" s="218">
        <v>7</v>
      </c>
      <c r="I64" s="219"/>
      <c r="J64" s="217">
        <v>7</v>
      </c>
      <c r="K64" s="219"/>
      <c r="L64" s="217"/>
    </row>
    <row r="65" spans="1:15" ht="26.25" thickBot="1" x14ac:dyDescent="0.25">
      <c r="A65" s="167"/>
      <c r="B65" s="220" t="s">
        <v>63</v>
      </c>
      <c r="C65" s="221">
        <f t="shared" ref="C65:H65" si="3">SUM(C48:C63)</f>
        <v>1247803</v>
      </c>
      <c r="D65" s="222">
        <f t="shared" si="3"/>
        <v>32226</v>
      </c>
      <c r="E65" s="221">
        <f t="shared" si="3"/>
        <v>1431857</v>
      </c>
      <c r="F65" s="222">
        <f t="shared" si="3"/>
        <v>36687</v>
      </c>
      <c r="G65" s="222">
        <f t="shared" si="3"/>
        <v>1597469</v>
      </c>
      <c r="H65" s="223">
        <f t="shared" si="3"/>
        <v>41858</v>
      </c>
      <c r="I65" s="224">
        <f>SUM(I48:I63)</f>
        <v>1817242</v>
      </c>
      <c r="J65" s="222">
        <f>SUM(J48:J64)</f>
        <v>46334</v>
      </c>
      <c r="K65" s="224">
        <f>SUM(K48:K63)</f>
        <v>739796</v>
      </c>
      <c r="L65" s="222">
        <f>SUM(L48:L64)</f>
        <v>18718</v>
      </c>
    </row>
    <row r="66" spans="1:15" ht="13.5" thickBot="1" x14ac:dyDescent="0.25">
      <c r="A66" s="225"/>
      <c r="B66" s="148" t="s">
        <v>62</v>
      </c>
      <c r="C66" s="226">
        <f>C65+C46+C30</f>
        <v>7010741</v>
      </c>
      <c r="D66" s="227">
        <f>D65+D46+D30+D64</f>
        <v>381991</v>
      </c>
      <c r="E66" s="226">
        <f>E65+E46+E30</f>
        <v>7581548</v>
      </c>
      <c r="F66" s="227">
        <f t="shared" ref="F66:L66" si="4">F65+F46+F30+F64</f>
        <v>410271</v>
      </c>
      <c r="G66" s="227">
        <f t="shared" si="4"/>
        <v>8098702</v>
      </c>
      <c r="H66" s="228">
        <f t="shared" si="4"/>
        <v>442075</v>
      </c>
      <c r="I66" s="229">
        <f t="shared" si="4"/>
        <v>8730861</v>
      </c>
      <c r="J66" s="227">
        <f t="shared" si="4"/>
        <v>467520</v>
      </c>
      <c r="K66" s="229">
        <f t="shared" si="4"/>
        <v>2175314</v>
      </c>
      <c r="L66" s="227">
        <f t="shared" si="4"/>
        <v>110509</v>
      </c>
    </row>
    <row r="67" spans="1:15" x14ac:dyDescent="0.2">
      <c r="B67" s="123" t="s">
        <v>56</v>
      </c>
      <c r="F67" s="230" t="s">
        <v>162</v>
      </c>
      <c r="G67" s="230"/>
      <c r="H67" s="230"/>
      <c r="I67" s="230"/>
      <c r="J67" s="230"/>
      <c r="K67" s="230"/>
      <c r="L67" s="230"/>
    </row>
    <row r="68" spans="1:15" x14ac:dyDescent="0.2">
      <c r="B68" s="120" t="s">
        <v>54</v>
      </c>
    </row>
    <row r="69" spans="1:15" ht="13.5" thickBot="1" x14ac:dyDescent="0.25">
      <c r="B69" s="120" t="s">
        <v>64</v>
      </c>
    </row>
    <row r="70" spans="1:15" ht="39" thickBot="1" x14ac:dyDescent="0.25">
      <c r="B70" s="123" t="s">
        <v>161</v>
      </c>
      <c r="N70" s="356" t="s">
        <v>67</v>
      </c>
      <c r="O70" s="357"/>
    </row>
    <row r="71" spans="1:15" x14ac:dyDescent="0.2">
      <c r="B71" s="123" t="s">
        <v>165</v>
      </c>
    </row>
    <row r="72" spans="1:15" ht="25.5" x14ac:dyDescent="0.2">
      <c r="B72" s="123" t="s">
        <v>355</v>
      </c>
    </row>
    <row r="76" spans="1:15" x14ac:dyDescent="0.2">
      <c r="F76" s="231"/>
    </row>
    <row r="77" spans="1:15" ht="14.25" x14ac:dyDescent="0.2">
      <c r="A77" s="232"/>
      <c r="B77" s="232"/>
      <c r="C77" s="233"/>
      <c r="D77" s="234"/>
    </row>
    <row r="78" spans="1:15" ht="14.25" x14ac:dyDescent="0.2">
      <c r="A78" s="232"/>
      <c r="B78" s="232"/>
      <c r="C78" s="233"/>
      <c r="D78" s="234"/>
    </row>
    <row r="79" spans="1:15" ht="14.25" x14ac:dyDescent="0.2">
      <c r="A79" s="232"/>
      <c r="B79" s="232"/>
      <c r="C79" s="233"/>
      <c r="D79" s="234"/>
    </row>
    <row r="80" spans="1:15" ht="14.25" x14ac:dyDescent="0.2">
      <c r="A80" s="232"/>
      <c r="B80" s="232"/>
      <c r="C80" s="233"/>
      <c r="D80" s="234"/>
    </row>
    <row r="81" spans="1:4" ht="14.25" x14ac:dyDescent="0.2">
      <c r="A81" s="232"/>
      <c r="B81" s="232"/>
      <c r="C81" s="233"/>
      <c r="D81" s="234"/>
    </row>
    <row r="82" spans="1:4" ht="14.25" x14ac:dyDescent="0.2">
      <c r="A82" s="232"/>
      <c r="B82" s="232"/>
      <c r="C82" s="233"/>
      <c r="D82" s="234"/>
    </row>
    <row r="83" spans="1:4" ht="14.25" x14ac:dyDescent="0.2">
      <c r="A83" s="232"/>
      <c r="B83" s="232"/>
      <c r="C83" s="233"/>
      <c r="D83" s="234"/>
    </row>
    <row r="84" spans="1:4" ht="14.25" x14ac:dyDescent="0.2">
      <c r="A84" s="232"/>
      <c r="B84" s="232"/>
      <c r="C84" s="233"/>
      <c r="D84" s="234"/>
    </row>
    <row r="85" spans="1:4" ht="14.25" x14ac:dyDescent="0.2">
      <c r="A85" s="232"/>
      <c r="B85" s="232"/>
      <c r="C85" s="233"/>
      <c r="D85" s="234"/>
    </row>
    <row r="86" spans="1:4" ht="14.25" x14ac:dyDescent="0.2">
      <c r="A86" s="232"/>
      <c r="B86" s="232"/>
      <c r="C86" s="233"/>
      <c r="D86" s="234"/>
    </row>
    <row r="87" spans="1:4" ht="14.25" x14ac:dyDescent="0.2">
      <c r="A87" s="232"/>
      <c r="B87" s="232"/>
      <c r="C87" s="233"/>
      <c r="D87" s="234"/>
    </row>
    <row r="88" spans="1:4" ht="14.25" x14ac:dyDescent="0.2">
      <c r="A88" s="232"/>
      <c r="B88" s="232"/>
      <c r="C88" s="233"/>
      <c r="D88" s="234"/>
    </row>
    <row r="89" spans="1:4" ht="14.25" x14ac:dyDescent="0.2">
      <c r="A89" s="232"/>
      <c r="B89" s="232"/>
      <c r="C89" s="233"/>
      <c r="D89" s="234"/>
    </row>
    <row r="90" spans="1:4" ht="14.25" x14ac:dyDescent="0.2">
      <c r="A90" s="232"/>
      <c r="B90" s="232"/>
      <c r="C90" s="233"/>
      <c r="D90" s="234"/>
    </row>
    <row r="91" spans="1:4" ht="14.25" x14ac:dyDescent="0.2">
      <c r="A91" s="232"/>
      <c r="B91" s="232"/>
      <c r="C91" s="233"/>
      <c r="D91" s="234"/>
    </row>
    <row r="92" spans="1:4" ht="14.25" x14ac:dyDescent="0.2">
      <c r="A92" s="232"/>
      <c r="B92" s="232"/>
      <c r="C92" s="233"/>
      <c r="D92" s="234"/>
    </row>
    <row r="93" spans="1:4" ht="14.25" x14ac:dyDescent="0.2">
      <c r="A93" s="232"/>
      <c r="B93" s="232"/>
      <c r="C93" s="233"/>
      <c r="D93" s="234"/>
    </row>
    <row r="94" spans="1:4" ht="14.25" x14ac:dyDescent="0.2">
      <c r="A94" s="232"/>
      <c r="B94" s="232"/>
      <c r="C94" s="233"/>
      <c r="D94" s="234"/>
    </row>
    <row r="95" spans="1:4" ht="14.25" x14ac:dyDescent="0.2">
      <c r="A95" s="232"/>
      <c r="B95" s="232"/>
      <c r="C95" s="233"/>
      <c r="D95" s="234"/>
    </row>
    <row r="96" spans="1:4" ht="14.25" x14ac:dyDescent="0.2">
      <c r="A96" s="232"/>
      <c r="B96" s="232"/>
      <c r="C96" s="233"/>
      <c r="D96" s="234"/>
    </row>
    <row r="97" spans="1:4" ht="14.25" x14ac:dyDescent="0.2">
      <c r="A97" s="232"/>
      <c r="B97" s="232"/>
      <c r="C97" s="233"/>
      <c r="D97" s="234"/>
    </row>
    <row r="98" spans="1:4" ht="14.25" x14ac:dyDescent="0.2">
      <c r="A98" s="232"/>
      <c r="B98" s="232"/>
      <c r="C98" s="233"/>
      <c r="D98" s="234"/>
    </row>
    <row r="99" spans="1:4" ht="14.25" x14ac:dyDescent="0.2">
      <c r="A99" s="232"/>
      <c r="B99" s="232"/>
      <c r="C99" s="233"/>
      <c r="D99" s="234"/>
    </row>
    <row r="100" spans="1:4" ht="14.25" x14ac:dyDescent="0.2">
      <c r="A100" s="232"/>
      <c r="B100" s="232"/>
      <c r="C100" s="233"/>
      <c r="D100" s="234"/>
    </row>
    <row r="101" spans="1:4" ht="14.25" x14ac:dyDescent="0.2">
      <c r="A101" s="232"/>
      <c r="B101" s="232"/>
      <c r="C101" s="233"/>
      <c r="D101" s="234"/>
    </row>
    <row r="102" spans="1:4" ht="14.25" x14ac:dyDescent="0.2">
      <c r="A102" s="232"/>
      <c r="B102" s="232"/>
      <c r="C102" s="233"/>
      <c r="D102" s="234"/>
    </row>
    <row r="103" spans="1:4" ht="14.25" x14ac:dyDescent="0.2">
      <c r="A103" s="232"/>
      <c r="B103" s="232"/>
      <c r="C103" s="233"/>
      <c r="D103" s="234"/>
    </row>
    <row r="104" spans="1:4" ht="14.25" x14ac:dyDescent="0.2">
      <c r="A104" s="232"/>
      <c r="B104" s="232"/>
      <c r="C104" s="233"/>
      <c r="D104" s="234"/>
    </row>
    <row r="105" spans="1:4" ht="14.25" x14ac:dyDescent="0.2">
      <c r="A105" s="232"/>
      <c r="B105" s="232"/>
      <c r="C105" s="233"/>
      <c r="D105" s="234"/>
    </row>
    <row r="106" spans="1:4" ht="14.25" x14ac:dyDescent="0.2">
      <c r="A106" s="232"/>
      <c r="B106" s="232"/>
      <c r="C106" s="233"/>
      <c r="D106" s="234"/>
    </row>
    <row r="107" spans="1:4" ht="14.25" x14ac:dyDescent="0.2">
      <c r="A107" s="232"/>
      <c r="B107" s="232"/>
      <c r="C107" s="233"/>
      <c r="D107" s="234"/>
    </row>
    <row r="108" spans="1:4" ht="14.25" x14ac:dyDescent="0.2">
      <c r="A108" s="232"/>
      <c r="B108" s="232"/>
      <c r="C108" s="233"/>
      <c r="D108" s="234"/>
    </row>
    <row r="109" spans="1:4" ht="14.25" x14ac:dyDescent="0.2">
      <c r="A109" s="232"/>
      <c r="B109" s="232"/>
      <c r="C109" s="233"/>
      <c r="D109" s="234"/>
    </row>
    <row r="110" spans="1:4" ht="14.25" x14ac:dyDescent="0.2">
      <c r="A110" s="232"/>
      <c r="B110" s="232"/>
      <c r="C110" s="233"/>
      <c r="D110" s="234"/>
    </row>
    <row r="111" spans="1:4" ht="14.25" x14ac:dyDescent="0.2">
      <c r="A111" s="232"/>
      <c r="B111" s="232"/>
      <c r="C111" s="233"/>
      <c r="D111" s="234"/>
    </row>
    <row r="112" spans="1:4" ht="14.25" x14ac:dyDescent="0.2">
      <c r="A112" s="232"/>
      <c r="B112" s="232"/>
      <c r="C112" s="233"/>
      <c r="D112" s="234"/>
    </row>
    <row r="113" spans="1:4" ht="14.25" x14ac:dyDescent="0.2">
      <c r="A113" s="232"/>
      <c r="B113" s="232"/>
      <c r="C113" s="233"/>
      <c r="D113" s="234"/>
    </row>
    <row r="114" spans="1:4" ht="14.25" x14ac:dyDescent="0.2">
      <c r="A114" s="232"/>
      <c r="B114" s="232"/>
      <c r="C114" s="233"/>
      <c r="D114" s="234"/>
    </row>
    <row r="115" spans="1:4" ht="14.25" x14ac:dyDescent="0.2">
      <c r="A115" s="232"/>
      <c r="B115" s="232"/>
      <c r="C115" s="233"/>
      <c r="D115" s="234"/>
    </row>
    <row r="116" spans="1:4" ht="14.25" x14ac:dyDescent="0.2">
      <c r="A116" s="232"/>
      <c r="B116" s="232"/>
      <c r="C116" s="233"/>
      <c r="D116" s="234"/>
    </row>
    <row r="117" spans="1:4" ht="14.25" x14ac:dyDescent="0.2">
      <c r="A117" s="232"/>
      <c r="B117" s="232"/>
      <c r="C117" s="233"/>
      <c r="D117" s="234"/>
    </row>
    <row r="118" spans="1:4" ht="14.25" x14ac:dyDescent="0.2">
      <c r="A118" s="232"/>
      <c r="B118" s="232"/>
      <c r="C118" s="233"/>
      <c r="D118" s="234"/>
    </row>
    <row r="119" spans="1:4" ht="14.25" x14ac:dyDescent="0.2">
      <c r="A119" s="232"/>
      <c r="B119" s="232"/>
      <c r="C119" s="233"/>
      <c r="D119" s="234"/>
    </row>
    <row r="120" spans="1:4" ht="14.25" x14ac:dyDescent="0.2">
      <c r="A120" s="232"/>
      <c r="B120" s="232"/>
      <c r="C120" s="233"/>
      <c r="D120" s="234"/>
    </row>
    <row r="121" spans="1:4" ht="14.25" x14ac:dyDescent="0.2">
      <c r="A121" s="232"/>
      <c r="B121" s="232"/>
      <c r="C121" s="233"/>
      <c r="D121" s="234"/>
    </row>
    <row r="122" spans="1:4" ht="14.25" x14ac:dyDescent="0.2">
      <c r="A122" s="232"/>
      <c r="B122" s="232"/>
      <c r="C122" s="233"/>
      <c r="D122" s="234"/>
    </row>
    <row r="123" spans="1:4" ht="14.25" x14ac:dyDescent="0.2">
      <c r="A123" s="232"/>
      <c r="B123" s="232"/>
      <c r="C123" s="233"/>
      <c r="D123" s="234"/>
    </row>
    <row r="124" spans="1:4" ht="14.25" x14ac:dyDescent="0.2">
      <c r="A124" s="232"/>
      <c r="B124" s="232"/>
      <c r="C124" s="233"/>
      <c r="D124" s="234"/>
    </row>
    <row r="125" spans="1:4" ht="14.25" x14ac:dyDescent="0.2">
      <c r="A125" s="232"/>
      <c r="B125" s="232"/>
      <c r="C125" s="233"/>
      <c r="D125" s="234"/>
    </row>
    <row r="126" spans="1:4" ht="14.25" x14ac:dyDescent="0.2">
      <c r="A126" s="232"/>
      <c r="B126" s="232"/>
      <c r="C126" s="233"/>
      <c r="D126" s="234"/>
    </row>
    <row r="127" spans="1:4" ht="14.25" x14ac:dyDescent="0.2">
      <c r="A127" s="232"/>
      <c r="B127" s="232"/>
      <c r="C127" s="233"/>
      <c r="D127" s="234"/>
    </row>
    <row r="128" spans="1:4" ht="14.25" x14ac:dyDescent="0.2">
      <c r="A128" s="232"/>
      <c r="B128" s="232"/>
      <c r="C128" s="233"/>
      <c r="D128" s="234"/>
    </row>
    <row r="129" spans="1:4" ht="14.25" x14ac:dyDescent="0.2">
      <c r="A129" s="232"/>
      <c r="B129" s="232"/>
      <c r="C129" s="233"/>
      <c r="D129" s="234"/>
    </row>
    <row r="130" spans="1:4" ht="14.25" x14ac:dyDescent="0.2">
      <c r="A130" s="232"/>
      <c r="B130" s="232"/>
      <c r="C130" s="233"/>
      <c r="D130" s="234"/>
    </row>
    <row r="131" spans="1:4" ht="14.25" x14ac:dyDescent="0.2">
      <c r="A131" s="232"/>
      <c r="B131" s="232"/>
      <c r="C131" s="233"/>
      <c r="D131" s="234"/>
    </row>
    <row r="132" spans="1:4" ht="14.25" x14ac:dyDescent="0.2">
      <c r="A132" s="232"/>
      <c r="B132" s="232"/>
      <c r="C132" s="233"/>
      <c r="D132" s="234"/>
    </row>
    <row r="133" spans="1:4" x14ac:dyDescent="0.2">
      <c r="A133" s="119"/>
      <c r="B133" s="119"/>
      <c r="C133" s="119"/>
      <c r="D133" s="234"/>
    </row>
    <row r="134" spans="1:4" x14ac:dyDescent="0.2">
      <c r="A134" s="119"/>
      <c r="B134" s="119"/>
      <c r="C134" s="119"/>
      <c r="D134" s="234"/>
    </row>
    <row r="135" spans="1:4" x14ac:dyDescent="0.2">
      <c r="A135" s="119"/>
      <c r="B135" s="119"/>
      <c r="C135" s="119"/>
      <c r="D135" s="234"/>
    </row>
  </sheetData>
  <mergeCells count="13">
    <mergeCell ref="A1:D1"/>
    <mergeCell ref="N70:O70"/>
    <mergeCell ref="C2:D2"/>
    <mergeCell ref="N5:O5"/>
    <mergeCell ref="A2:A4"/>
    <mergeCell ref="O16:T16"/>
    <mergeCell ref="E2:F2"/>
    <mergeCell ref="G2:H2"/>
    <mergeCell ref="I2:J2"/>
    <mergeCell ref="K2:L2"/>
    <mergeCell ref="B2:B4"/>
    <mergeCell ref="L3:L4"/>
    <mergeCell ref="K3:K4"/>
  </mergeCells>
  <phoneticPr fontId="2" type="noConversion"/>
  <hyperlinks>
    <hyperlink ref="N5" location="Indice!A1" display="Volver al Indice"/>
    <hyperlink ref="N70" location="Indice!A1" display="Volver al Indice"/>
    <hyperlink ref="N5:O5" location="Indice!B17" display="Volver al Indice"/>
    <hyperlink ref="N70:O70" location="Indice!B17" display="Volver al Indice"/>
  </hyperlinks>
  <pageMargins left="0.74803149606299213" right="0.74803149606299213" top="0.98425196850393704" bottom="0.98425196850393704" header="0" footer="0"/>
  <pageSetup scale="3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X144"/>
  <sheetViews>
    <sheetView showGridLines="0"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2578125" defaultRowHeight="12.75" x14ac:dyDescent="0.2"/>
  <cols>
    <col min="1" max="1" width="3.140625" style="123" customWidth="1"/>
    <col min="2" max="2" width="67.5703125" style="123" customWidth="1"/>
    <col min="3" max="3" width="14" style="123" customWidth="1"/>
    <col min="4" max="4" width="15" style="123" customWidth="1"/>
    <col min="5" max="5" width="12.42578125" style="123" customWidth="1"/>
    <col min="6" max="6" width="15.42578125" style="123" customWidth="1"/>
    <col min="7" max="7" width="13.42578125" style="123" customWidth="1"/>
    <col min="8" max="8" width="15.28515625" style="123" customWidth="1"/>
    <col min="9" max="9" width="11.7109375" style="123" customWidth="1"/>
    <col min="10" max="10" width="17.42578125" style="123" customWidth="1"/>
    <col min="11" max="13" width="10.140625" style="123" customWidth="1"/>
    <col min="14" max="22" width="11.42578125" style="123"/>
    <col min="23" max="23" width="4" style="123" customWidth="1"/>
    <col min="24" max="16384" width="11.42578125" style="123"/>
  </cols>
  <sheetData>
    <row r="1" spans="1:24" ht="15.75" thickBot="1" x14ac:dyDescent="0.25">
      <c r="A1" s="379" t="s">
        <v>183</v>
      </c>
      <c r="B1" s="379"/>
      <c r="C1" s="379"/>
      <c r="D1" s="379"/>
      <c r="E1" s="235"/>
      <c r="F1" s="235"/>
      <c r="G1" s="235"/>
      <c r="H1" s="235"/>
      <c r="I1" s="235"/>
      <c r="J1" s="235"/>
      <c r="K1" s="235"/>
      <c r="L1" s="235"/>
      <c r="M1" s="235"/>
    </row>
    <row r="2" spans="1:24" ht="30" customHeight="1" thickBot="1" x14ac:dyDescent="0.25">
      <c r="A2" s="371"/>
      <c r="B2" s="365" t="s">
        <v>0</v>
      </c>
      <c r="C2" s="361" t="s">
        <v>181</v>
      </c>
      <c r="D2" s="374"/>
      <c r="E2" s="375" t="s">
        <v>182</v>
      </c>
      <c r="F2" s="374"/>
      <c r="G2" s="375" t="s">
        <v>197</v>
      </c>
      <c r="H2" s="374"/>
      <c r="I2" s="375" t="s">
        <v>230</v>
      </c>
      <c r="J2" s="374"/>
      <c r="K2" s="375" t="s">
        <v>325</v>
      </c>
      <c r="L2" s="374"/>
      <c r="M2" s="236"/>
    </row>
    <row r="3" spans="1:24" ht="13.5" thickBot="1" x14ac:dyDescent="0.25">
      <c r="A3" s="372"/>
      <c r="B3" s="366"/>
      <c r="C3" s="101" t="s">
        <v>54</v>
      </c>
      <c r="D3" s="124" t="s">
        <v>55</v>
      </c>
      <c r="E3" s="101" t="s">
        <v>54</v>
      </c>
      <c r="F3" s="124" t="s">
        <v>55</v>
      </c>
      <c r="G3" s="101" t="s">
        <v>54</v>
      </c>
      <c r="H3" s="237" t="s">
        <v>55</v>
      </c>
      <c r="I3" s="101" t="s">
        <v>54</v>
      </c>
      <c r="J3" s="237" t="s">
        <v>55</v>
      </c>
      <c r="K3" s="382" t="s">
        <v>54</v>
      </c>
      <c r="L3" s="383" t="s">
        <v>55</v>
      </c>
      <c r="M3" s="238"/>
      <c r="X3" s="192"/>
    </row>
    <row r="4" spans="1:24" ht="14.25" customHeight="1" thickBot="1" x14ac:dyDescent="0.25">
      <c r="A4" s="373"/>
      <c r="B4" s="367"/>
      <c r="C4" s="103">
        <v>40265</v>
      </c>
      <c r="D4" s="239">
        <v>40265</v>
      </c>
      <c r="E4" s="103">
        <v>40356</v>
      </c>
      <c r="F4" s="239">
        <v>40418</v>
      </c>
      <c r="G4" s="103">
        <v>40448</v>
      </c>
      <c r="H4" s="239">
        <v>40449</v>
      </c>
      <c r="I4" s="103">
        <v>40545</v>
      </c>
      <c r="J4" s="103">
        <v>40545</v>
      </c>
      <c r="K4" s="382"/>
      <c r="L4" s="383"/>
      <c r="M4" s="238"/>
    </row>
    <row r="5" spans="1:24" ht="13.5" thickBot="1" x14ac:dyDescent="0.25">
      <c r="A5" s="126">
        <v>1</v>
      </c>
      <c r="B5" s="176" t="s">
        <v>1</v>
      </c>
      <c r="C5" s="197">
        <v>16686</v>
      </c>
      <c r="D5" s="199">
        <v>1488</v>
      </c>
      <c r="E5" s="240">
        <v>17566</v>
      </c>
      <c r="F5" s="241">
        <v>1560</v>
      </c>
      <c r="G5" s="240">
        <v>18400</v>
      </c>
      <c r="H5" s="242">
        <v>1647</v>
      </c>
      <c r="I5" s="240">
        <v>19288</v>
      </c>
      <c r="J5" s="242">
        <v>1748</v>
      </c>
      <c r="K5" s="240">
        <f>$I5-'Año 2009'!$I5</f>
        <v>3141</v>
      </c>
      <c r="L5" s="241">
        <f>$J5-'Año 2009'!$J5</f>
        <v>338</v>
      </c>
      <c r="M5" s="243"/>
      <c r="O5" s="356" t="s">
        <v>67</v>
      </c>
      <c r="P5" s="357"/>
    </row>
    <row r="6" spans="1:24" x14ac:dyDescent="0.2">
      <c r="A6" s="126">
        <v>2</v>
      </c>
      <c r="B6" s="136" t="s">
        <v>2</v>
      </c>
      <c r="C6" s="201">
        <v>34053</v>
      </c>
      <c r="D6" s="203">
        <v>1616</v>
      </c>
      <c r="E6" s="204">
        <v>35855</v>
      </c>
      <c r="F6" s="202">
        <v>1715</v>
      </c>
      <c r="G6" s="204">
        <v>37430</v>
      </c>
      <c r="H6" s="244">
        <v>1812</v>
      </c>
      <c r="I6" s="204">
        <v>39093</v>
      </c>
      <c r="J6" s="244">
        <v>1909</v>
      </c>
      <c r="K6" s="204">
        <f>$I6-'Año 2009'!$I6</f>
        <v>6306</v>
      </c>
      <c r="L6" s="202">
        <f>$J6-'Año 2009'!$J6</f>
        <v>387</v>
      </c>
      <c r="M6" s="243"/>
    </row>
    <row r="7" spans="1:24" x14ac:dyDescent="0.2">
      <c r="A7" s="126">
        <v>3</v>
      </c>
      <c r="B7" s="136" t="s">
        <v>3</v>
      </c>
      <c r="C7" s="201">
        <v>73040</v>
      </c>
      <c r="D7" s="203">
        <v>5666</v>
      </c>
      <c r="E7" s="204">
        <v>77274</v>
      </c>
      <c r="F7" s="202">
        <v>6018</v>
      </c>
      <c r="G7" s="204">
        <v>82080</v>
      </c>
      <c r="H7" s="244">
        <v>6367</v>
      </c>
      <c r="I7" s="204">
        <v>119806</v>
      </c>
      <c r="J7" s="244">
        <v>6751</v>
      </c>
      <c r="K7" s="204">
        <f>$I7-'Año 2009'!$I7</f>
        <v>49167</v>
      </c>
      <c r="L7" s="202">
        <f>$J7-'Año 2009'!$J7</f>
        <v>1473</v>
      </c>
      <c r="M7" s="243"/>
    </row>
    <row r="8" spans="1:24" x14ac:dyDescent="0.2">
      <c r="A8" s="126">
        <v>4</v>
      </c>
      <c r="B8" s="136" t="s">
        <v>4</v>
      </c>
      <c r="C8" s="201">
        <v>60996</v>
      </c>
      <c r="D8" s="203">
        <v>2966</v>
      </c>
      <c r="E8" s="204">
        <v>64646</v>
      </c>
      <c r="F8" s="202">
        <v>3169</v>
      </c>
      <c r="G8" s="204">
        <v>68145</v>
      </c>
      <c r="H8" s="244">
        <v>3413</v>
      </c>
      <c r="I8" s="204">
        <v>71958</v>
      </c>
      <c r="J8" s="244">
        <v>3656</v>
      </c>
      <c r="K8" s="204">
        <f>$I8-'Año 2009'!$I8</f>
        <v>13411</v>
      </c>
      <c r="L8" s="202">
        <f>$J8-'Año 2009'!$J8</f>
        <v>946</v>
      </c>
      <c r="M8" s="243"/>
    </row>
    <row r="9" spans="1:24" x14ac:dyDescent="0.2">
      <c r="A9" s="126">
        <v>5</v>
      </c>
      <c r="B9" s="136" t="s">
        <v>5</v>
      </c>
      <c r="C9" s="201">
        <v>280059</v>
      </c>
      <c r="D9" s="203">
        <v>4146</v>
      </c>
      <c r="E9" s="204">
        <v>302909</v>
      </c>
      <c r="F9" s="202">
        <v>4362</v>
      </c>
      <c r="G9" s="204">
        <v>324779</v>
      </c>
      <c r="H9" s="244">
        <v>4646</v>
      </c>
      <c r="I9" s="204">
        <v>351631</v>
      </c>
      <c r="J9" s="244">
        <v>4901</v>
      </c>
      <c r="K9" s="204">
        <f>$I9-'Año 2009'!$I9</f>
        <v>87172</v>
      </c>
      <c r="L9" s="202">
        <f>$J9-'Año 2009'!$J9</f>
        <v>1020</v>
      </c>
      <c r="M9" s="243"/>
    </row>
    <row r="10" spans="1:24" x14ac:dyDescent="0.2">
      <c r="A10" s="126">
        <v>6</v>
      </c>
      <c r="B10" s="136" t="s">
        <v>6</v>
      </c>
      <c r="C10" s="201">
        <v>4657</v>
      </c>
      <c r="D10" s="203">
        <v>4360</v>
      </c>
      <c r="E10" s="204">
        <v>4839</v>
      </c>
      <c r="F10" s="202">
        <v>4501</v>
      </c>
      <c r="G10" s="204">
        <v>5564</v>
      </c>
      <c r="H10" s="244">
        <v>4614</v>
      </c>
      <c r="I10" s="204">
        <v>5746</v>
      </c>
      <c r="J10" s="244">
        <v>4735</v>
      </c>
      <c r="K10" s="204">
        <f>$I10-'Año 2009'!$I10</f>
        <v>1227</v>
      </c>
      <c r="L10" s="202">
        <f>$J10-'Año 2009'!$J10</f>
        <v>508</v>
      </c>
      <c r="M10" s="243"/>
    </row>
    <row r="11" spans="1:24" x14ac:dyDescent="0.2">
      <c r="A11" s="126">
        <v>7</v>
      </c>
      <c r="B11" s="136" t="s">
        <v>7</v>
      </c>
      <c r="C11" s="201">
        <v>611212</v>
      </c>
      <c r="D11" s="203">
        <v>50311</v>
      </c>
      <c r="E11" s="204">
        <v>629674</v>
      </c>
      <c r="F11" s="202">
        <v>52110</v>
      </c>
      <c r="G11" s="204">
        <v>647933</v>
      </c>
      <c r="H11" s="244">
        <v>54242</v>
      </c>
      <c r="I11" s="204">
        <v>666577</v>
      </c>
      <c r="J11" s="244">
        <v>56432</v>
      </c>
      <c r="K11" s="204">
        <f>$I11-'Año 2009'!$I11</f>
        <v>66674</v>
      </c>
      <c r="L11" s="202">
        <f>$J11-'Año 2009'!$J11</f>
        <v>7964</v>
      </c>
      <c r="M11" s="243"/>
    </row>
    <row r="12" spans="1:24" x14ac:dyDescent="0.2">
      <c r="A12" s="126">
        <v>8</v>
      </c>
      <c r="B12" s="136" t="s">
        <v>8</v>
      </c>
      <c r="C12" s="201">
        <v>45324</v>
      </c>
      <c r="D12" s="203">
        <v>10258</v>
      </c>
      <c r="E12" s="204">
        <v>47711</v>
      </c>
      <c r="F12" s="202">
        <v>10812</v>
      </c>
      <c r="G12" s="204">
        <v>49932</v>
      </c>
      <c r="H12" s="244">
        <v>11344</v>
      </c>
      <c r="I12" s="204">
        <v>52348</v>
      </c>
      <c r="J12" s="244">
        <v>11907</v>
      </c>
      <c r="K12" s="204">
        <f>$I12-'Año 2009'!$I12</f>
        <v>8609</v>
      </c>
      <c r="L12" s="202">
        <f>$J12-'Año 2009'!$J12</f>
        <v>2219</v>
      </c>
      <c r="M12" s="243"/>
    </row>
    <row r="13" spans="1:24" x14ac:dyDescent="0.2">
      <c r="A13" s="126">
        <v>9</v>
      </c>
      <c r="B13" s="136" t="s">
        <v>9</v>
      </c>
      <c r="C13" s="201">
        <v>3278</v>
      </c>
      <c r="D13" s="203">
        <v>156</v>
      </c>
      <c r="E13" s="204">
        <v>3557</v>
      </c>
      <c r="F13" s="202">
        <v>161</v>
      </c>
      <c r="G13" s="204">
        <v>3825</v>
      </c>
      <c r="H13" s="244">
        <v>168</v>
      </c>
      <c r="I13" s="204">
        <v>4078</v>
      </c>
      <c r="J13" s="244">
        <v>181</v>
      </c>
      <c r="K13" s="204">
        <f>$I13-'Año 2009'!$I13</f>
        <v>986</v>
      </c>
      <c r="L13" s="202">
        <f>$J13-'Año 2009'!$J13</f>
        <v>35</v>
      </c>
      <c r="M13" s="243"/>
    </row>
    <row r="14" spans="1:24" x14ac:dyDescent="0.2">
      <c r="A14" s="126">
        <v>10</v>
      </c>
      <c r="B14" s="136" t="s">
        <v>10</v>
      </c>
      <c r="C14" s="201">
        <v>2799</v>
      </c>
      <c r="D14" s="203">
        <v>730</v>
      </c>
      <c r="E14" s="204">
        <v>2952</v>
      </c>
      <c r="F14" s="202">
        <v>770</v>
      </c>
      <c r="G14" s="204">
        <v>3080</v>
      </c>
      <c r="H14" s="244">
        <v>807</v>
      </c>
      <c r="I14" s="204">
        <v>3258</v>
      </c>
      <c r="J14" s="244">
        <v>846</v>
      </c>
      <c r="K14" s="204">
        <f>$I14-'Año 2009'!$I14</f>
        <v>525</v>
      </c>
      <c r="L14" s="202">
        <f>$J14-'Año 2009'!$J14</f>
        <v>165</v>
      </c>
      <c r="M14" s="243"/>
    </row>
    <row r="15" spans="1:24" x14ac:dyDescent="0.2">
      <c r="A15" s="126">
        <v>11</v>
      </c>
      <c r="B15" s="136" t="s">
        <v>11</v>
      </c>
      <c r="C15" s="201">
        <v>244413</v>
      </c>
      <c r="D15" s="203">
        <v>8771</v>
      </c>
      <c r="E15" s="204">
        <v>256809</v>
      </c>
      <c r="F15" s="202">
        <v>9325</v>
      </c>
      <c r="G15" s="204">
        <v>267880</v>
      </c>
      <c r="H15" s="244">
        <v>9793</v>
      </c>
      <c r="I15" s="204">
        <v>280881</v>
      </c>
      <c r="J15" s="244">
        <v>10272</v>
      </c>
      <c r="K15" s="204">
        <f>$I15-'Año 2009'!$I15</f>
        <v>44591</v>
      </c>
      <c r="L15" s="202">
        <f>$J15-'Año 2009'!$J15</f>
        <v>2029</v>
      </c>
      <c r="M15" s="243"/>
    </row>
    <row r="16" spans="1:24" ht="15" x14ac:dyDescent="0.2">
      <c r="A16" s="126">
        <v>12</v>
      </c>
      <c r="B16" s="136" t="s">
        <v>12</v>
      </c>
      <c r="C16" s="201">
        <v>9570</v>
      </c>
      <c r="D16" s="203">
        <v>709</v>
      </c>
      <c r="E16" s="204">
        <v>10095</v>
      </c>
      <c r="F16" s="202">
        <v>737</v>
      </c>
      <c r="G16" s="204">
        <v>10580</v>
      </c>
      <c r="H16" s="244">
        <v>772</v>
      </c>
      <c r="I16" s="204">
        <v>11119</v>
      </c>
      <c r="J16" s="244">
        <v>825</v>
      </c>
      <c r="K16" s="204">
        <f>$I16-'Año 2009'!$I16</f>
        <v>1833</v>
      </c>
      <c r="L16" s="202">
        <f>$J16-'Año 2009'!$J16</f>
        <v>154</v>
      </c>
      <c r="M16" s="243"/>
      <c r="P16" s="355"/>
      <c r="Q16" s="355"/>
      <c r="R16" s="355"/>
      <c r="S16" s="355"/>
      <c r="T16" s="355"/>
      <c r="U16" s="355"/>
    </row>
    <row r="17" spans="1:13" x14ac:dyDescent="0.2">
      <c r="A17" s="126">
        <v>13</v>
      </c>
      <c r="B17" s="136" t="s">
        <v>13</v>
      </c>
      <c r="C17" s="201">
        <v>1781</v>
      </c>
      <c r="D17" s="203">
        <v>182</v>
      </c>
      <c r="E17" s="204">
        <v>1865</v>
      </c>
      <c r="F17" s="202">
        <v>194</v>
      </c>
      <c r="G17" s="204">
        <v>1946</v>
      </c>
      <c r="H17" s="244">
        <v>207</v>
      </c>
      <c r="I17" s="204">
        <v>2030</v>
      </c>
      <c r="J17" s="244">
        <v>217</v>
      </c>
      <c r="K17" s="204">
        <f>$I17-'Año 2009'!$I17</f>
        <v>303</v>
      </c>
      <c r="L17" s="202">
        <f>$J17-'Año 2009'!$J17</f>
        <v>40</v>
      </c>
      <c r="M17" s="243"/>
    </row>
    <row r="18" spans="1:13" x14ac:dyDescent="0.2">
      <c r="A18" s="126">
        <v>14</v>
      </c>
      <c r="B18" s="136" t="s">
        <v>14</v>
      </c>
      <c r="C18" s="201">
        <v>5331</v>
      </c>
      <c r="D18" s="203">
        <v>556</v>
      </c>
      <c r="E18" s="204">
        <v>5601</v>
      </c>
      <c r="F18" s="202">
        <v>585</v>
      </c>
      <c r="G18" s="204">
        <v>5818</v>
      </c>
      <c r="H18" s="244">
        <v>615</v>
      </c>
      <c r="I18" s="204">
        <v>6058</v>
      </c>
      <c r="J18" s="244">
        <v>657</v>
      </c>
      <c r="K18" s="204">
        <f>$I18-'Año 2009'!$I18</f>
        <v>915</v>
      </c>
      <c r="L18" s="202">
        <f>$J18-'Año 2009'!$J18</f>
        <v>135</v>
      </c>
      <c r="M18" s="243"/>
    </row>
    <row r="19" spans="1:13" x14ac:dyDescent="0.2">
      <c r="A19" s="126">
        <v>15</v>
      </c>
      <c r="B19" s="136" t="s">
        <v>15</v>
      </c>
      <c r="C19" s="201">
        <v>13253</v>
      </c>
      <c r="D19" s="203">
        <v>1077</v>
      </c>
      <c r="E19" s="204">
        <v>13953</v>
      </c>
      <c r="F19" s="202">
        <v>1152</v>
      </c>
      <c r="G19" s="204">
        <v>14560</v>
      </c>
      <c r="H19" s="244">
        <v>1224</v>
      </c>
      <c r="I19" s="204">
        <v>15066</v>
      </c>
      <c r="J19" s="244">
        <v>1290</v>
      </c>
      <c r="K19" s="204">
        <f>$I19-'Año 2009'!$I19</f>
        <v>2238</v>
      </c>
      <c r="L19" s="202">
        <f>$J19-'Año 2009'!$J19</f>
        <v>269</v>
      </c>
      <c r="M19" s="243"/>
    </row>
    <row r="20" spans="1:13" x14ac:dyDescent="0.2">
      <c r="A20" s="126">
        <v>16</v>
      </c>
      <c r="B20" s="136" t="s">
        <v>16</v>
      </c>
      <c r="C20" s="201">
        <v>8654</v>
      </c>
      <c r="D20" s="203">
        <v>1210</v>
      </c>
      <c r="E20" s="204">
        <v>9009</v>
      </c>
      <c r="F20" s="202">
        <v>1292</v>
      </c>
      <c r="G20" s="204">
        <v>9328</v>
      </c>
      <c r="H20" s="244">
        <v>1352</v>
      </c>
      <c r="I20" s="204">
        <v>9675</v>
      </c>
      <c r="J20" s="244">
        <v>1430</v>
      </c>
      <c r="K20" s="204">
        <f>$I20-'Año 2009'!$I20</f>
        <v>1234</v>
      </c>
      <c r="L20" s="202">
        <f>$J20-'Año 2009'!$J20</f>
        <v>295</v>
      </c>
      <c r="M20" s="243"/>
    </row>
    <row r="21" spans="1:13" x14ac:dyDescent="0.2">
      <c r="A21" s="126">
        <v>17</v>
      </c>
      <c r="B21" s="136" t="s">
        <v>17</v>
      </c>
      <c r="C21" s="201">
        <v>7214</v>
      </c>
      <c r="D21" s="203">
        <v>1209</v>
      </c>
      <c r="E21" s="204">
        <v>7630</v>
      </c>
      <c r="F21" s="202">
        <v>1277</v>
      </c>
      <c r="G21" s="204">
        <v>8046</v>
      </c>
      <c r="H21" s="244">
        <v>1337</v>
      </c>
      <c r="I21" s="204">
        <v>8437</v>
      </c>
      <c r="J21" s="244">
        <v>1433</v>
      </c>
      <c r="K21" s="204">
        <f>$I21-'Año 2009'!$I21</f>
        <v>1502</v>
      </c>
      <c r="L21" s="202">
        <f>$J21-'Año 2009'!$J21</f>
        <v>311</v>
      </c>
      <c r="M21" s="243"/>
    </row>
    <row r="22" spans="1:13" x14ac:dyDescent="0.2">
      <c r="A22" s="126">
        <v>18</v>
      </c>
      <c r="B22" s="136" t="s">
        <v>18</v>
      </c>
      <c r="C22" s="201">
        <v>0</v>
      </c>
      <c r="D22" s="203">
        <v>2348</v>
      </c>
      <c r="E22" s="204">
        <v>0</v>
      </c>
      <c r="F22" s="202">
        <v>2506</v>
      </c>
      <c r="G22" s="204">
        <v>0</v>
      </c>
      <c r="H22" s="244">
        <v>2665</v>
      </c>
      <c r="I22" s="204">
        <v>0</v>
      </c>
      <c r="J22" s="244">
        <v>2835</v>
      </c>
      <c r="K22" s="204">
        <f>$I22-'Año 2009'!$I22</f>
        <v>0</v>
      </c>
      <c r="L22" s="202">
        <f>$J22-'Año 2009'!$J22</f>
        <v>622</v>
      </c>
      <c r="M22" s="243"/>
    </row>
    <row r="23" spans="1:13" x14ac:dyDescent="0.2">
      <c r="A23" s="126">
        <v>19</v>
      </c>
      <c r="B23" s="136" t="s">
        <v>19</v>
      </c>
      <c r="C23" s="201">
        <v>1549715</v>
      </c>
      <c r="D23" s="203">
        <v>48569</v>
      </c>
      <c r="E23" s="204">
        <v>1633129</v>
      </c>
      <c r="F23" s="202">
        <v>51811</v>
      </c>
      <c r="G23" s="204">
        <v>1752174</v>
      </c>
      <c r="H23" s="244">
        <v>56272</v>
      </c>
      <c r="I23" s="204">
        <v>1830543</v>
      </c>
      <c r="J23" s="244">
        <v>58590</v>
      </c>
      <c r="K23" s="204">
        <f>$I23-'Año 2009'!$I23</f>
        <v>306937</v>
      </c>
      <c r="L23" s="202">
        <f>$J23-'Año 2009'!$J23</f>
        <v>11367</v>
      </c>
      <c r="M23" s="243"/>
    </row>
    <row r="24" spans="1:13" x14ac:dyDescent="0.2">
      <c r="A24" s="126">
        <v>20</v>
      </c>
      <c r="B24" s="136" t="s">
        <v>20</v>
      </c>
      <c r="C24" s="201">
        <v>111846</v>
      </c>
      <c r="D24" s="203">
        <v>432</v>
      </c>
      <c r="E24" s="204">
        <v>117399</v>
      </c>
      <c r="F24" s="202">
        <v>440</v>
      </c>
      <c r="G24" s="204">
        <v>126416</v>
      </c>
      <c r="H24" s="244">
        <v>468</v>
      </c>
      <c r="I24" s="204">
        <v>131966</v>
      </c>
      <c r="J24" s="244">
        <v>481</v>
      </c>
      <c r="K24" s="204">
        <f>$I24-'Año 2009'!$I24</f>
        <v>22399</v>
      </c>
      <c r="L24" s="202">
        <f>$J24-'Año 2009'!$J24</f>
        <v>59</v>
      </c>
      <c r="M24" s="243"/>
    </row>
    <row r="25" spans="1:13" x14ac:dyDescent="0.2">
      <c r="A25" s="126">
        <v>21</v>
      </c>
      <c r="B25" s="136" t="s">
        <v>21</v>
      </c>
      <c r="C25" s="201">
        <v>1768290</v>
      </c>
      <c r="D25" s="203">
        <v>109504</v>
      </c>
      <c r="E25" s="204">
        <v>1811623</v>
      </c>
      <c r="F25" s="202">
        <v>113801</v>
      </c>
      <c r="G25" s="204">
        <v>1855701</v>
      </c>
      <c r="H25" s="244">
        <v>118933</v>
      </c>
      <c r="I25" s="204">
        <v>1894552</v>
      </c>
      <c r="J25" s="244">
        <v>123587</v>
      </c>
      <c r="K25" s="204">
        <f>$I25-'Año 2009'!$I25</f>
        <v>150953</v>
      </c>
      <c r="L25" s="202">
        <f>$J25-'Año 2009'!$J25</f>
        <v>17838</v>
      </c>
      <c r="M25" s="243"/>
    </row>
    <row r="26" spans="1:13" x14ac:dyDescent="0.2">
      <c r="A26" s="126">
        <v>22</v>
      </c>
      <c r="B26" s="136" t="s">
        <v>22</v>
      </c>
      <c r="C26" s="201">
        <v>4390</v>
      </c>
      <c r="D26" s="203">
        <v>1086</v>
      </c>
      <c r="E26" s="204">
        <v>4592</v>
      </c>
      <c r="F26" s="202">
        <v>1124</v>
      </c>
      <c r="G26" s="204">
        <v>4761</v>
      </c>
      <c r="H26" s="244">
        <v>1174</v>
      </c>
      <c r="I26" s="204">
        <v>4979</v>
      </c>
      <c r="J26" s="244">
        <v>1211</v>
      </c>
      <c r="K26" s="204">
        <f>$I26-'Año 2009'!$I26</f>
        <v>695</v>
      </c>
      <c r="L26" s="202">
        <f>$J26-'Año 2009'!$J26</f>
        <v>176</v>
      </c>
      <c r="M26" s="243"/>
    </row>
    <row r="27" spans="1:13" x14ac:dyDescent="0.2">
      <c r="A27" s="126">
        <v>23</v>
      </c>
      <c r="B27" s="136" t="s">
        <v>23</v>
      </c>
      <c r="C27" s="201">
        <v>363055</v>
      </c>
      <c r="D27" s="203">
        <v>53654</v>
      </c>
      <c r="E27" s="204">
        <v>389215</v>
      </c>
      <c r="F27" s="202">
        <v>56778</v>
      </c>
      <c r="G27" s="204">
        <v>412657</v>
      </c>
      <c r="H27" s="244">
        <v>60105</v>
      </c>
      <c r="I27" s="204">
        <v>433344</v>
      </c>
      <c r="J27" s="244">
        <v>63222</v>
      </c>
      <c r="K27" s="204">
        <f>$I27-'Año 2009'!$I27</f>
        <v>80739</v>
      </c>
      <c r="L27" s="202">
        <f>$J27-'Año 2009'!$J27</f>
        <v>13271</v>
      </c>
      <c r="M27" s="243"/>
    </row>
    <row r="28" spans="1:13" x14ac:dyDescent="0.2">
      <c r="A28" s="126">
        <v>24</v>
      </c>
      <c r="B28" s="136" t="s">
        <v>24</v>
      </c>
      <c r="C28" s="201">
        <v>105601</v>
      </c>
      <c r="D28" s="203">
        <v>3478</v>
      </c>
      <c r="E28" s="204">
        <v>110630</v>
      </c>
      <c r="F28" s="202">
        <v>3659</v>
      </c>
      <c r="G28" s="204">
        <v>114579</v>
      </c>
      <c r="H28" s="244">
        <v>2805</v>
      </c>
      <c r="I28" s="204">
        <v>118299</v>
      </c>
      <c r="J28" s="244">
        <v>2968</v>
      </c>
      <c r="K28" s="204">
        <f>$I28-'Año 2009'!$I28</f>
        <v>15995</v>
      </c>
      <c r="L28" s="245">
        <f>$J28-'Año 2009'!$J28</f>
        <v>-237</v>
      </c>
      <c r="M28" s="246" t="s">
        <v>236</v>
      </c>
    </row>
    <row r="29" spans="1:13" x14ac:dyDescent="0.2">
      <c r="A29" s="126">
        <v>25</v>
      </c>
      <c r="B29" s="136" t="s">
        <v>25</v>
      </c>
      <c r="C29" s="201">
        <v>20330</v>
      </c>
      <c r="D29" s="203">
        <v>2285</v>
      </c>
      <c r="E29" s="204">
        <v>21471</v>
      </c>
      <c r="F29" s="202">
        <v>2440</v>
      </c>
      <c r="G29" s="204">
        <v>22602</v>
      </c>
      <c r="H29" s="244">
        <v>2571</v>
      </c>
      <c r="I29" s="204">
        <v>23711</v>
      </c>
      <c r="J29" s="244">
        <v>2733</v>
      </c>
      <c r="K29" s="204">
        <f>$I29-'Año 2009'!$I29</f>
        <v>4186</v>
      </c>
      <c r="L29" s="202">
        <f>$J29-'Año 2009'!$J29</f>
        <v>607</v>
      </c>
      <c r="M29" s="243"/>
    </row>
    <row r="30" spans="1:13" ht="25.5" x14ac:dyDescent="0.2">
      <c r="A30" s="126">
        <v>26</v>
      </c>
      <c r="B30" s="136" t="s">
        <v>172</v>
      </c>
      <c r="C30" s="210">
        <v>70519</v>
      </c>
      <c r="D30" s="112">
        <v>4899</v>
      </c>
      <c r="E30" s="111">
        <v>75422</v>
      </c>
      <c r="F30" s="113">
        <v>5338</v>
      </c>
      <c r="G30" s="111">
        <v>80081</v>
      </c>
      <c r="H30" s="247">
        <v>5787</v>
      </c>
      <c r="I30" s="111">
        <v>84830</v>
      </c>
      <c r="J30" s="247">
        <v>6196</v>
      </c>
      <c r="K30" s="111">
        <f>$I30-'Año 2009'!$I31</f>
        <v>17358</v>
      </c>
      <c r="L30" s="202">
        <f>$J30-'Año 2009'!$J31</f>
        <v>1712</v>
      </c>
      <c r="M30" s="248"/>
    </row>
    <row r="31" spans="1:13" x14ac:dyDescent="0.2">
      <c r="A31" s="126">
        <v>27</v>
      </c>
      <c r="B31" s="136" t="s">
        <v>27</v>
      </c>
      <c r="C31" s="201">
        <v>47835</v>
      </c>
      <c r="D31" s="203">
        <v>516</v>
      </c>
      <c r="E31" s="204">
        <v>51463</v>
      </c>
      <c r="F31" s="202">
        <v>551</v>
      </c>
      <c r="G31" s="204">
        <v>54630</v>
      </c>
      <c r="H31" s="244">
        <v>593</v>
      </c>
      <c r="I31" s="204">
        <v>58068</v>
      </c>
      <c r="J31" s="244">
        <v>637</v>
      </c>
      <c r="K31" s="204">
        <f>$I31-'Año 2009'!$I32</f>
        <v>12502</v>
      </c>
      <c r="L31" s="202">
        <f>$J31-'Año 2009'!$J32</f>
        <v>156</v>
      </c>
      <c r="M31" s="243"/>
    </row>
    <row r="32" spans="1:13" x14ac:dyDescent="0.2">
      <c r="A32" s="126">
        <v>28</v>
      </c>
      <c r="B32" s="136" t="s">
        <v>28</v>
      </c>
      <c r="C32" s="201">
        <v>14336</v>
      </c>
      <c r="D32" s="203">
        <v>2236</v>
      </c>
      <c r="E32" s="204">
        <v>15180</v>
      </c>
      <c r="F32" s="202">
        <v>2343</v>
      </c>
      <c r="G32" s="204">
        <v>16028</v>
      </c>
      <c r="H32" s="244">
        <v>2468</v>
      </c>
      <c r="I32" s="204">
        <v>16957</v>
      </c>
      <c r="J32" s="244">
        <v>2616</v>
      </c>
      <c r="K32" s="204">
        <f>$I32-'Año 2009'!$I33</f>
        <v>3183</v>
      </c>
      <c r="L32" s="202">
        <f>$J32-'Año 2009'!$J33</f>
        <v>520</v>
      </c>
      <c r="M32" s="243"/>
    </row>
    <row r="33" spans="1:13" x14ac:dyDescent="0.2">
      <c r="A33" s="126">
        <v>29</v>
      </c>
      <c r="B33" s="136" t="s">
        <v>29</v>
      </c>
      <c r="C33" s="201">
        <v>456276</v>
      </c>
      <c r="D33" s="203">
        <v>3169</v>
      </c>
      <c r="E33" s="204">
        <v>485517</v>
      </c>
      <c r="F33" s="202">
        <v>3526</v>
      </c>
      <c r="G33" s="204">
        <v>512482</v>
      </c>
      <c r="H33" s="244">
        <v>3882</v>
      </c>
      <c r="I33" s="204">
        <v>543370</v>
      </c>
      <c r="J33" s="244">
        <v>4260</v>
      </c>
      <c r="K33" s="204">
        <f>$I33-'Año 2009'!$I34</f>
        <v>105951</v>
      </c>
      <c r="L33" s="202">
        <f>$J33-'Año 2009'!$J34</f>
        <v>1413</v>
      </c>
      <c r="M33" s="243"/>
    </row>
    <row r="34" spans="1:13" x14ac:dyDescent="0.2">
      <c r="A34" s="126">
        <v>30</v>
      </c>
      <c r="B34" s="136" t="s">
        <v>30</v>
      </c>
      <c r="C34" s="201">
        <v>35823</v>
      </c>
      <c r="D34" s="203">
        <v>1904</v>
      </c>
      <c r="E34" s="204">
        <v>38087</v>
      </c>
      <c r="F34" s="202">
        <v>2035</v>
      </c>
      <c r="G34" s="204">
        <v>40031</v>
      </c>
      <c r="H34" s="244">
        <v>2156</v>
      </c>
      <c r="I34" s="204">
        <v>41995</v>
      </c>
      <c r="J34" s="244">
        <v>2301</v>
      </c>
      <c r="K34" s="204">
        <f>$I34-'Año 2009'!$I35</f>
        <v>7697</v>
      </c>
      <c r="L34" s="202">
        <f>$J34-'Año 2009'!$J35</f>
        <v>542</v>
      </c>
      <c r="M34" s="243"/>
    </row>
    <row r="35" spans="1:13" x14ac:dyDescent="0.2">
      <c r="A35" s="126">
        <v>31</v>
      </c>
      <c r="B35" s="136" t="s">
        <v>31</v>
      </c>
      <c r="C35" s="201">
        <v>81107</v>
      </c>
      <c r="D35" s="203">
        <v>2109</v>
      </c>
      <c r="E35" s="204">
        <v>86822</v>
      </c>
      <c r="F35" s="202">
        <v>2233</v>
      </c>
      <c r="G35" s="204">
        <v>94494</v>
      </c>
      <c r="H35" s="244">
        <v>2338</v>
      </c>
      <c r="I35" s="204">
        <v>101490</v>
      </c>
      <c r="J35" s="244">
        <v>2446</v>
      </c>
      <c r="K35" s="204">
        <f>$I35-'Año 2009'!$I36</f>
        <v>25105</v>
      </c>
      <c r="L35" s="202">
        <f>$J35-'Año 2009'!$J36</f>
        <v>453</v>
      </c>
      <c r="M35" s="243"/>
    </row>
    <row r="36" spans="1:13" x14ac:dyDescent="0.2">
      <c r="A36" s="126">
        <v>32</v>
      </c>
      <c r="B36" s="136" t="s">
        <v>32</v>
      </c>
      <c r="C36" s="201">
        <v>7276</v>
      </c>
      <c r="D36" s="203">
        <v>665</v>
      </c>
      <c r="E36" s="204">
        <v>7786</v>
      </c>
      <c r="F36" s="202">
        <v>709</v>
      </c>
      <c r="G36" s="204">
        <v>8197</v>
      </c>
      <c r="H36" s="244">
        <v>751</v>
      </c>
      <c r="I36" s="204">
        <v>8668</v>
      </c>
      <c r="J36" s="244">
        <v>809</v>
      </c>
      <c r="K36" s="204">
        <f>$I36-'Año 2009'!$I37</f>
        <v>1746</v>
      </c>
      <c r="L36" s="202">
        <f>$J36-'Año 2009'!$J37</f>
        <v>195</v>
      </c>
      <c r="M36" s="243"/>
    </row>
    <row r="37" spans="1:13" x14ac:dyDescent="0.2">
      <c r="A37" s="126">
        <v>33</v>
      </c>
      <c r="B37" s="136" t="s">
        <v>33</v>
      </c>
      <c r="C37" s="201">
        <v>2077</v>
      </c>
      <c r="D37" s="203">
        <v>131</v>
      </c>
      <c r="E37" s="204">
        <v>2168</v>
      </c>
      <c r="F37" s="202">
        <v>141</v>
      </c>
      <c r="G37" s="204">
        <v>2252</v>
      </c>
      <c r="H37" s="244">
        <v>147</v>
      </c>
      <c r="I37" s="204">
        <v>2409</v>
      </c>
      <c r="J37" s="244">
        <v>150</v>
      </c>
      <c r="K37" s="204">
        <f>$I37-'Año 2009'!$I38</f>
        <v>379</v>
      </c>
      <c r="L37" s="202">
        <f>$J37-'Año 2009'!$J38</f>
        <v>31</v>
      </c>
      <c r="M37" s="243"/>
    </row>
    <row r="38" spans="1:13" x14ac:dyDescent="0.2">
      <c r="A38" s="126">
        <v>34</v>
      </c>
      <c r="B38" s="136" t="s">
        <v>34</v>
      </c>
      <c r="C38" s="201">
        <v>581270</v>
      </c>
      <c r="D38" s="203">
        <v>89599</v>
      </c>
      <c r="E38" s="204">
        <v>609499</v>
      </c>
      <c r="F38" s="202">
        <v>95471</v>
      </c>
      <c r="G38" s="204">
        <v>634527</v>
      </c>
      <c r="H38" s="244">
        <v>101451</v>
      </c>
      <c r="I38" s="204">
        <v>656953</v>
      </c>
      <c r="J38" s="244">
        <v>107301</v>
      </c>
      <c r="K38" s="204">
        <f>$I38-'Año 2009'!$I39</f>
        <v>93309</v>
      </c>
      <c r="L38" s="202">
        <f>$J38-'Año 2009'!$J39</f>
        <v>23347</v>
      </c>
      <c r="M38" s="243"/>
    </row>
    <row r="39" spans="1:13" ht="14.25" customHeight="1" x14ac:dyDescent="0.2">
      <c r="A39" s="126">
        <v>35</v>
      </c>
      <c r="B39" s="136" t="s">
        <v>35</v>
      </c>
      <c r="C39" s="210">
        <v>16156</v>
      </c>
      <c r="D39" s="112">
        <v>983</v>
      </c>
      <c r="E39" s="111">
        <v>17195</v>
      </c>
      <c r="F39" s="113">
        <v>1049</v>
      </c>
      <c r="G39" s="111">
        <v>18237</v>
      </c>
      <c r="H39" s="247">
        <v>1126</v>
      </c>
      <c r="I39" s="111">
        <v>19335</v>
      </c>
      <c r="J39" s="247">
        <v>1234</v>
      </c>
      <c r="K39" s="111">
        <f>$I39-'Año 2009'!$I40</f>
        <v>3893</v>
      </c>
      <c r="L39" s="113">
        <f>$J39-'Año 2009'!$J40</f>
        <v>304</v>
      </c>
      <c r="M39" s="248"/>
    </row>
    <row r="40" spans="1:13" x14ac:dyDescent="0.2">
      <c r="A40" s="126">
        <v>36</v>
      </c>
      <c r="B40" s="136" t="s">
        <v>36</v>
      </c>
      <c r="C40" s="201">
        <v>155105</v>
      </c>
      <c r="D40" s="203">
        <v>490</v>
      </c>
      <c r="E40" s="204">
        <v>166755</v>
      </c>
      <c r="F40" s="202">
        <v>534</v>
      </c>
      <c r="G40" s="204">
        <v>178345</v>
      </c>
      <c r="H40" s="244">
        <v>580</v>
      </c>
      <c r="I40" s="204">
        <v>190591</v>
      </c>
      <c r="J40" s="244">
        <v>618</v>
      </c>
      <c r="K40" s="204">
        <f>$I40-'Año 2009'!$I41</f>
        <v>43766</v>
      </c>
      <c r="L40" s="202">
        <f>$J40-'Año 2009'!$J41</f>
        <v>191</v>
      </c>
      <c r="M40" s="243"/>
    </row>
    <row r="41" spans="1:13" x14ac:dyDescent="0.2">
      <c r="A41" s="126">
        <v>37</v>
      </c>
      <c r="B41" s="136" t="s">
        <v>37</v>
      </c>
      <c r="C41" s="210">
        <v>52896</v>
      </c>
      <c r="D41" s="112">
        <v>2498</v>
      </c>
      <c r="E41" s="111">
        <v>57546</v>
      </c>
      <c r="F41" s="113">
        <v>2693</v>
      </c>
      <c r="G41" s="111">
        <v>62653</v>
      </c>
      <c r="H41" s="247">
        <v>2930</v>
      </c>
      <c r="I41" s="111">
        <v>68079</v>
      </c>
      <c r="J41" s="247">
        <v>3159</v>
      </c>
      <c r="K41" s="111">
        <f>$I41-'Año 2009'!$I42</f>
        <v>18296</v>
      </c>
      <c r="L41" s="113">
        <f>$J41-'Año 2009'!$J42</f>
        <v>879</v>
      </c>
      <c r="M41" s="248"/>
    </row>
    <row r="42" spans="1:13" ht="25.5" x14ac:dyDescent="0.2">
      <c r="A42" s="126">
        <v>38</v>
      </c>
      <c r="B42" s="136" t="s">
        <v>38</v>
      </c>
      <c r="C42" s="210">
        <v>109343</v>
      </c>
      <c r="D42" s="112">
        <v>3153</v>
      </c>
      <c r="E42" s="111">
        <v>114178</v>
      </c>
      <c r="F42" s="113">
        <v>3315</v>
      </c>
      <c r="G42" s="111">
        <v>119028</v>
      </c>
      <c r="H42" s="247">
        <v>3550</v>
      </c>
      <c r="I42" s="111">
        <v>123149</v>
      </c>
      <c r="J42" s="247">
        <v>3785</v>
      </c>
      <c r="K42" s="111">
        <f>$I42-'Año 2009'!$I43</f>
        <v>16700</v>
      </c>
      <c r="L42" s="113">
        <f>$J42-'Año 2009'!$J43</f>
        <v>804</v>
      </c>
      <c r="M42" s="248"/>
    </row>
    <row r="43" spans="1:13" x14ac:dyDescent="0.2">
      <c r="A43" s="126">
        <v>39</v>
      </c>
      <c r="B43" s="136" t="s">
        <v>39</v>
      </c>
      <c r="C43" s="201">
        <v>109173</v>
      </c>
      <c r="D43" s="203">
        <v>13454</v>
      </c>
      <c r="E43" s="204">
        <v>117021</v>
      </c>
      <c r="F43" s="202">
        <v>14699</v>
      </c>
      <c r="G43" s="204">
        <v>124203</v>
      </c>
      <c r="H43" s="244">
        <v>15874</v>
      </c>
      <c r="I43" s="204">
        <v>130439</v>
      </c>
      <c r="J43" s="244">
        <v>17087</v>
      </c>
      <c r="K43" s="204">
        <f>$I43-'Año 2009'!$I44</f>
        <v>24871</v>
      </c>
      <c r="L43" s="202">
        <f>$J43-'Año 2009'!$J44</f>
        <v>4443</v>
      </c>
      <c r="M43" s="243"/>
    </row>
    <row r="44" spans="1:13" x14ac:dyDescent="0.2">
      <c r="A44" s="126">
        <v>40</v>
      </c>
      <c r="B44" s="136" t="s">
        <v>40</v>
      </c>
      <c r="C44" s="201">
        <v>9810</v>
      </c>
      <c r="D44" s="203">
        <v>848</v>
      </c>
      <c r="E44" s="204">
        <v>10504</v>
      </c>
      <c r="F44" s="202">
        <v>915</v>
      </c>
      <c r="G44" s="204">
        <v>11211</v>
      </c>
      <c r="H44" s="244">
        <v>972</v>
      </c>
      <c r="I44" s="204">
        <v>11933</v>
      </c>
      <c r="J44" s="244">
        <v>1048</v>
      </c>
      <c r="K44" s="204">
        <f>$I44-'Año 2009'!$I45</f>
        <v>2596</v>
      </c>
      <c r="L44" s="202">
        <f>$J44-'Año 2009'!$J45</f>
        <v>304</v>
      </c>
      <c r="M44" s="243"/>
    </row>
    <row r="45" spans="1:13" ht="25.5" x14ac:dyDescent="0.2">
      <c r="A45" s="126">
        <v>41</v>
      </c>
      <c r="B45" s="136" t="s">
        <v>41</v>
      </c>
      <c r="C45" s="210">
        <v>122104</v>
      </c>
      <c r="D45" s="112">
        <v>3668</v>
      </c>
      <c r="E45" s="111">
        <v>136965</v>
      </c>
      <c r="F45" s="113">
        <v>4014</v>
      </c>
      <c r="G45" s="111">
        <v>150446</v>
      </c>
      <c r="H45" s="247">
        <v>4454</v>
      </c>
      <c r="I45" s="111">
        <v>164996</v>
      </c>
      <c r="J45" s="247">
        <v>4934</v>
      </c>
      <c r="K45" s="111">
        <f>$I45-'Año 2009'!$I48</f>
        <v>51915</v>
      </c>
      <c r="L45" s="113">
        <f>$J45-'Año 2009'!$J48</f>
        <v>1609</v>
      </c>
      <c r="M45" s="248"/>
    </row>
    <row r="46" spans="1:13" ht="25.5" x14ac:dyDescent="0.2">
      <c r="A46" s="126">
        <v>42</v>
      </c>
      <c r="B46" s="136" t="s">
        <v>42</v>
      </c>
      <c r="C46" s="210">
        <v>2050</v>
      </c>
      <c r="D46" s="112">
        <v>247</v>
      </c>
      <c r="E46" s="111">
        <v>2230</v>
      </c>
      <c r="F46" s="113">
        <v>261</v>
      </c>
      <c r="G46" s="111">
        <v>2423</v>
      </c>
      <c r="H46" s="247">
        <v>286</v>
      </c>
      <c r="I46" s="111">
        <v>2631</v>
      </c>
      <c r="J46" s="247">
        <v>311</v>
      </c>
      <c r="K46" s="111">
        <f>$I46-'Año 2009'!$I49</f>
        <v>697</v>
      </c>
      <c r="L46" s="113">
        <f>$J46-'Año 2009'!$J49</f>
        <v>86</v>
      </c>
      <c r="M46" s="248"/>
    </row>
    <row r="47" spans="1:13" ht="25.5" x14ac:dyDescent="0.2">
      <c r="A47" s="126">
        <v>43</v>
      </c>
      <c r="B47" s="136" t="s">
        <v>171</v>
      </c>
      <c r="C47" s="210">
        <v>2803</v>
      </c>
      <c r="D47" s="112">
        <v>437</v>
      </c>
      <c r="E47" s="111">
        <v>3064</v>
      </c>
      <c r="F47" s="113">
        <v>474</v>
      </c>
      <c r="G47" s="111">
        <v>3331</v>
      </c>
      <c r="H47" s="247">
        <v>532</v>
      </c>
      <c r="I47" s="111">
        <v>3609</v>
      </c>
      <c r="J47" s="247">
        <v>583</v>
      </c>
      <c r="K47" s="111">
        <f>$I47-'Año 2009'!$I50</f>
        <v>962</v>
      </c>
      <c r="L47" s="113">
        <f>$J47-'Año 2009'!$J50</f>
        <v>182</v>
      </c>
      <c r="M47" s="248"/>
    </row>
    <row r="48" spans="1:13" x14ac:dyDescent="0.2">
      <c r="A48" s="126">
        <v>44</v>
      </c>
      <c r="B48" s="136" t="s">
        <v>174</v>
      </c>
      <c r="C48" s="201">
        <v>8113</v>
      </c>
      <c r="D48" s="203">
        <v>3348</v>
      </c>
      <c r="E48" s="204">
        <v>8778</v>
      </c>
      <c r="F48" s="202">
        <v>3705</v>
      </c>
      <c r="G48" s="204">
        <v>9441</v>
      </c>
      <c r="H48" s="244">
        <v>4084</v>
      </c>
      <c r="I48" s="204">
        <v>10104</v>
      </c>
      <c r="J48" s="244">
        <v>4460</v>
      </c>
      <c r="K48" s="204">
        <f>$I48-'Año 2009'!$I51</f>
        <v>2382</v>
      </c>
      <c r="L48" s="202">
        <f>$J48-'Año 2009'!$J51</f>
        <v>1419</v>
      </c>
      <c r="M48" s="243"/>
    </row>
    <row r="49" spans="1:13" x14ac:dyDescent="0.2">
      <c r="A49" s="126">
        <v>45</v>
      </c>
      <c r="B49" s="136" t="s">
        <v>43</v>
      </c>
      <c r="C49" s="201">
        <v>2509</v>
      </c>
      <c r="D49" s="203">
        <v>370</v>
      </c>
      <c r="E49" s="204">
        <v>2695</v>
      </c>
      <c r="F49" s="202">
        <v>401</v>
      </c>
      <c r="G49" s="204">
        <v>2875</v>
      </c>
      <c r="H49" s="244">
        <v>429</v>
      </c>
      <c r="I49" s="204">
        <v>3086</v>
      </c>
      <c r="J49" s="244">
        <v>457</v>
      </c>
      <c r="K49" s="204">
        <f>$I49-'Año 2009'!$I52</f>
        <v>696</v>
      </c>
      <c r="L49" s="202">
        <f>$J49-'Año 2009'!$J52</f>
        <v>124</v>
      </c>
      <c r="M49" s="243"/>
    </row>
    <row r="50" spans="1:13" x14ac:dyDescent="0.2">
      <c r="A50" s="126">
        <v>46</v>
      </c>
      <c r="B50" s="136" t="s">
        <v>44</v>
      </c>
      <c r="C50" s="201">
        <v>1380626</v>
      </c>
      <c r="D50" s="203">
        <v>31650</v>
      </c>
      <c r="E50" s="204">
        <v>1494734</v>
      </c>
      <c r="F50" s="202">
        <v>33956</v>
      </c>
      <c r="G50" s="204">
        <v>1621539</v>
      </c>
      <c r="H50" s="244">
        <v>36335</v>
      </c>
      <c r="I50" s="204">
        <v>1724955</v>
      </c>
      <c r="J50" s="244">
        <v>38962</v>
      </c>
      <c r="K50" s="204">
        <f>$I50-'Año 2009'!$I53</f>
        <v>419316</v>
      </c>
      <c r="L50" s="202">
        <f>$J50-'Año 2009'!$J53</f>
        <v>10375</v>
      </c>
      <c r="M50" s="243"/>
    </row>
    <row r="51" spans="1:13" x14ac:dyDescent="0.2">
      <c r="A51" s="126">
        <v>47</v>
      </c>
      <c r="B51" s="136" t="s">
        <v>45</v>
      </c>
      <c r="C51" s="201">
        <v>69276</v>
      </c>
      <c r="D51" s="203">
        <v>2133</v>
      </c>
      <c r="E51" s="204">
        <v>75766</v>
      </c>
      <c r="F51" s="202">
        <v>2331</v>
      </c>
      <c r="G51" s="204">
        <v>84511</v>
      </c>
      <c r="H51" s="244">
        <v>2597</v>
      </c>
      <c r="I51" s="204">
        <v>92648</v>
      </c>
      <c r="J51" s="244">
        <v>2816</v>
      </c>
      <c r="K51" s="204">
        <f>$I51-'Año 2009'!$I54</f>
        <v>26948</v>
      </c>
      <c r="L51" s="202">
        <f>$J51-'Año 2009'!$J54</f>
        <v>899</v>
      </c>
      <c r="M51" s="243"/>
    </row>
    <row r="52" spans="1:13" x14ac:dyDescent="0.2">
      <c r="A52" s="126">
        <v>48</v>
      </c>
      <c r="B52" s="136" t="s">
        <v>46</v>
      </c>
      <c r="C52" s="201">
        <v>3932</v>
      </c>
      <c r="D52" s="203">
        <v>278</v>
      </c>
      <c r="E52" s="204">
        <v>4296</v>
      </c>
      <c r="F52" s="202">
        <v>310</v>
      </c>
      <c r="G52" s="204">
        <v>4665</v>
      </c>
      <c r="H52" s="244">
        <v>336</v>
      </c>
      <c r="I52" s="204">
        <v>5106</v>
      </c>
      <c r="J52" s="244">
        <v>366</v>
      </c>
      <c r="K52" s="204">
        <f>$I52-'Año 2009'!$I55</f>
        <v>1426</v>
      </c>
      <c r="L52" s="202">
        <f>$J52-'Año 2009'!$J55</f>
        <v>132</v>
      </c>
      <c r="M52" s="243"/>
    </row>
    <row r="53" spans="1:13" ht="25.5" x14ac:dyDescent="0.2">
      <c r="A53" s="126">
        <v>49</v>
      </c>
      <c r="B53" s="136" t="s">
        <v>47</v>
      </c>
      <c r="C53" s="210">
        <v>24960</v>
      </c>
      <c r="D53" s="112">
        <v>346</v>
      </c>
      <c r="E53" s="111">
        <v>27824</v>
      </c>
      <c r="F53" s="113">
        <v>399</v>
      </c>
      <c r="G53" s="111">
        <v>30687</v>
      </c>
      <c r="H53" s="247">
        <v>449</v>
      </c>
      <c r="I53" s="111">
        <v>33801</v>
      </c>
      <c r="J53" s="247">
        <v>514</v>
      </c>
      <c r="K53" s="111">
        <f>$I53-'Año 2009'!$I56</f>
        <v>11041</v>
      </c>
      <c r="L53" s="113">
        <f>$J53-'Año 2009'!$J56</f>
        <v>217</v>
      </c>
      <c r="M53" s="248"/>
    </row>
    <row r="54" spans="1:13" x14ac:dyDescent="0.2">
      <c r="A54" s="126">
        <v>50</v>
      </c>
      <c r="B54" s="136" t="s">
        <v>48</v>
      </c>
      <c r="C54" s="201">
        <v>45332</v>
      </c>
      <c r="D54" s="203">
        <v>191</v>
      </c>
      <c r="E54" s="204">
        <v>49802</v>
      </c>
      <c r="F54" s="202">
        <v>212</v>
      </c>
      <c r="G54" s="204">
        <v>54056</v>
      </c>
      <c r="H54" s="244">
        <v>229</v>
      </c>
      <c r="I54" s="204">
        <v>58971</v>
      </c>
      <c r="J54" s="244">
        <v>250</v>
      </c>
      <c r="K54" s="204">
        <f>$I54-'Año 2009'!$I57</f>
        <v>16739</v>
      </c>
      <c r="L54" s="202">
        <f>$J54-'Año 2009'!$J57</f>
        <v>82</v>
      </c>
      <c r="M54" s="243"/>
    </row>
    <row r="55" spans="1:13" x14ac:dyDescent="0.2">
      <c r="A55" s="126">
        <v>51</v>
      </c>
      <c r="B55" s="136" t="s">
        <v>173</v>
      </c>
      <c r="C55" s="201">
        <v>399</v>
      </c>
      <c r="D55" s="203">
        <v>58</v>
      </c>
      <c r="E55" s="204">
        <v>410</v>
      </c>
      <c r="F55" s="202">
        <v>60</v>
      </c>
      <c r="G55" s="204">
        <v>416</v>
      </c>
      <c r="H55" s="244">
        <v>65</v>
      </c>
      <c r="I55" s="204">
        <v>425</v>
      </c>
      <c r="J55" s="244">
        <v>67</v>
      </c>
      <c r="K55" s="204">
        <f>$I55-'Año 2009'!$I58</f>
        <v>29</v>
      </c>
      <c r="L55" s="202">
        <f>$J55-'Año 2009'!$J58</f>
        <v>10</v>
      </c>
      <c r="M55" s="243"/>
    </row>
    <row r="56" spans="1:13" x14ac:dyDescent="0.2">
      <c r="A56" s="126">
        <v>52</v>
      </c>
      <c r="B56" s="136" t="s">
        <v>49</v>
      </c>
      <c r="C56" s="201">
        <v>24118</v>
      </c>
      <c r="D56" s="203">
        <v>3676</v>
      </c>
      <c r="E56" s="204">
        <v>25281</v>
      </c>
      <c r="F56" s="202">
        <v>3891</v>
      </c>
      <c r="G56" s="204">
        <v>26433</v>
      </c>
      <c r="H56" s="244">
        <v>4188</v>
      </c>
      <c r="I56" s="204">
        <v>27589</v>
      </c>
      <c r="J56" s="244">
        <v>4442</v>
      </c>
      <c r="K56" s="204">
        <f>$I56-'Año 2009'!$I59</f>
        <v>4219</v>
      </c>
      <c r="L56" s="202">
        <f>$J56-'Año 2009'!$J59</f>
        <v>990</v>
      </c>
      <c r="M56" s="243"/>
    </row>
    <row r="57" spans="1:13" ht="25.5" x14ac:dyDescent="0.2">
      <c r="A57" s="126">
        <v>53</v>
      </c>
      <c r="B57" s="136" t="s">
        <v>50</v>
      </c>
      <c r="C57" s="210">
        <v>5512</v>
      </c>
      <c r="D57" s="112">
        <v>332</v>
      </c>
      <c r="E57" s="111">
        <v>5979</v>
      </c>
      <c r="F57" s="113">
        <v>364</v>
      </c>
      <c r="G57" s="111">
        <v>6483</v>
      </c>
      <c r="H57" s="247">
        <v>386</v>
      </c>
      <c r="I57" s="111">
        <v>6984</v>
      </c>
      <c r="J57" s="247">
        <v>405</v>
      </c>
      <c r="K57" s="111">
        <f>$I57-'Año 2009'!$I60</f>
        <v>1670</v>
      </c>
      <c r="L57" s="113">
        <f>$J57-'Año 2009'!$J60</f>
        <v>94</v>
      </c>
      <c r="M57" s="248"/>
    </row>
    <row r="58" spans="1:13" x14ac:dyDescent="0.2">
      <c r="A58" s="126">
        <v>54</v>
      </c>
      <c r="B58" s="136" t="s">
        <v>51</v>
      </c>
      <c r="C58" s="201">
        <v>174033</v>
      </c>
      <c r="D58" s="203">
        <v>446</v>
      </c>
      <c r="E58" s="204">
        <v>189890</v>
      </c>
      <c r="F58" s="202">
        <v>514</v>
      </c>
      <c r="G58" s="204">
        <v>205498</v>
      </c>
      <c r="H58" s="244">
        <v>556</v>
      </c>
      <c r="I58" s="204">
        <v>222387</v>
      </c>
      <c r="J58" s="244">
        <v>601</v>
      </c>
      <c r="K58" s="204">
        <f>$I58-'Año 2009'!$I61</f>
        <v>59223</v>
      </c>
      <c r="L58" s="202">
        <f>$J58-'Año 2009'!$J61</f>
        <v>195</v>
      </c>
      <c r="M58" s="243"/>
    </row>
    <row r="59" spans="1:13" x14ac:dyDescent="0.2">
      <c r="A59" s="126">
        <v>55</v>
      </c>
      <c r="B59" s="136" t="s">
        <v>52</v>
      </c>
      <c r="C59" s="201">
        <v>2224</v>
      </c>
      <c r="D59" s="203">
        <v>113</v>
      </c>
      <c r="E59" s="204">
        <v>2414</v>
      </c>
      <c r="F59" s="202">
        <v>126</v>
      </c>
      <c r="G59" s="204">
        <v>2656</v>
      </c>
      <c r="H59" s="244">
        <v>137</v>
      </c>
      <c r="I59" s="204">
        <v>2871</v>
      </c>
      <c r="J59" s="244">
        <v>153</v>
      </c>
      <c r="K59" s="204">
        <f>$I59-'Año 2009'!$I62</f>
        <v>770</v>
      </c>
      <c r="L59" s="202">
        <f>$J59-'Año 2009'!$J62</f>
        <v>54</v>
      </c>
      <c r="M59" s="243"/>
    </row>
    <row r="60" spans="1:13" ht="17.25" customHeight="1" x14ac:dyDescent="0.2">
      <c r="A60" s="126">
        <v>56</v>
      </c>
      <c r="B60" s="136" t="s">
        <v>53</v>
      </c>
      <c r="C60" s="210">
        <v>58756</v>
      </c>
      <c r="D60" s="112">
        <v>3793</v>
      </c>
      <c r="E60" s="111">
        <v>64764</v>
      </c>
      <c r="F60" s="113">
        <v>4152</v>
      </c>
      <c r="G60" s="111">
        <v>69865</v>
      </c>
      <c r="H60" s="247">
        <v>4447</v>
      </c>
      <c r="I60" s="111">
        <v>77085</v>
      </c>
      <c r="J60" s="247">
        <v>4783</v>
      </c>
      <c r="K60" s="111">
        <f>$I60-'Año 2009'!$I63</f>
        <v>21973</v>
      </c>
      <c r="L60" s="113">
        <f>$J60-'Año 2009'!$J63</f>
        <v>1309</v>
      </c>
      <c r="M60" s="248"/>
    </row>
    <row r="61" spans="1:13" ht="17.25" customHeight="1" x14ac:dyDescent="0.2">
      <c r="A61" s="214">
        <v>57</v>
      </c>
      <c r="B61" s="249" t="s">
        <v>198</v>
      </c>
      <c r="C61" s="216"/>
      <c r="D61" s="218"/>
      <c r="E61" s="219"/>
      <c r="F61" s="217"/>
      <c r="G61" s="219">
        <v>361</v>
      </c>
      <c r="H61" s="250">
        <v>468</v>
      </c>
      <c r="I61" s="219">
        <v>866</v>
      </c>
      <c r="J61" s="250">
        <v>537</v>
      </c>
      <c r="K61" s="219">
        <f>I61</f>
        <v>866</v>
      </c>
      <c r="L61" s="217">
        <f>J61</f>
        <v>537</v>
      </c>
      <c r="M61" s="248"/>
    </row>
    <row r="62" spans="1:13" ht="17.25" customHeight="1" x14ac:dyDescent="0.2">
      <c r="A62" s="214">
        <v>58</v>
      </c>
      <c r="B62" s="251" t="s">
        <v>199</v>
      </c>
      <c r="C62" s="216"/>
      <c r="D62" s="218"/>
      <c r="E62" s="219"/>
      <c r="F62" s="217"/>
      <c r="G62" s="219">
        <v>117</v>
      </c>
      <c r="H62" s="250">
        <v>253</v>
      </c>
      <c r="I62" s="219">
        <v>288</v>
      </c>
      <c r="J62" s="250">
        <v>269</v>
      </c>
      <c r="K62" s="219">
        <f t="shared" ref="K62:K74" si="0">I62</f>
        <v>288</v>
      </c>
      <c r="L62" s="217">
        <f t="shared" ref="L62:L74" si="1">J62</f>
        <v>269</v>
      </c>
      <c r="M62" s="248"/>
    </row>
    <row r="63" spans="1:13" ht="17.25" customHeight="1" x14ac:dyDescent="0.2">
      <c r="A63" s="214">
        <v>59</v>
      </c>
      <c r="B63" s="251" t="s">
        <v>200</v>
      </c>
      <c r="C63" s="216"/>
      <c r="D63" s="218"/>
      <c r="E63" s="219"/>
      <c r="F63" s="217"/>
      <c r="G63" s="219">
        <v>320</v>
      </c>
      <c r="H63" s="250">
        <v>449</v>
      </c>
      <c r="I63" s="219">
        <v>782</v>
      </c>
      <c r="J63" s="250">
        <v>528</v>
      </c>
      <c r="K63" s="219">
        <f t="shared" si="0"/>
        <v>782</v>
      </c>
      <c r="L63" s="217">
        <f t="shared" si="1"/>
        <v>528</v>
      </c>
      <c r="M63" s="248"/>
    </row>
    <row r="64" spans="1:13" ht="17.25" customHeight="1" x14ac:dyDescent="0.2">
      <c r="A64" s="214">
        <v>60</v>
      </c>
      <c r="B64" s="251" t="s">
        <v>201</v>
      </c>
      <c r="C64" s="216"/>
      <c r="D64" s="218"/>
      <c r="E64" s="219"/>
      <c r="F64" s="217"/>
      <c r="G64" s="219">
        <v>1714</v>
      </c>
      <c r="H64" s="250">
        <v>394</v>
      </c>
      <c r="I64" s="219">
        <v>3349</v>
      </c>
      <c r="J64" s="250">
        <v>626</v>
      </c>
      <c r="K64" s="219">
        <f t="shared" si="0"/>
        <v>3349</v>
      </c>
      <c r="L64" s="217">
        <f t="shared" si="1"/>
        <v>626</v>
      </c>
      <c r="M64" s="248"/>
    </row>
    <row r="65" spans="1:16" ht="17.25" customHeight="1" x14ac:dyDescent="0.2">
      <c r="A65" s="214">
        <v>61</v>
      </c>
      <c r="B65" s="251" t="s">
        <v>202</v>
      </c>
      <c r="C65" s="216"/>
      <c r="D65" s="218"/>
      <c r="E65" s="219"/>
      <c r="F65" s="217"/>
      <c r="G65" s="219">
        <v>6083</v>
      </c>
      <c r="H65" s="250">
        <v>1691</v>
      </c>
      <c r="I65" s="219">
        <v>11879</v>
      </c>
      <c r="J65" s="250">
        <v>3165</v>
      </c>
      <c r="K65" s="219">
        <f t="shared" si="0"/>
        <v>11879</v>
      </c>
      <c r="L65" s="217">
        <f t="shared" si="1"/>
        <v>3165</v>
      </c>
      <c r="M65" s="248"/>
    </row>
    <row r="66" spans="1:16" ht="17.25" customHeight="1" x14ac:dyDescent="0.2">
      <c r="A66" s="214">
        <v>62</v>
      </c>
      <c r="B66" s="251" t="s">
        <v>203</v>
      </c>
      <c r="C66" s="216"/>
      <c r="D66" s="218"/>
      <c r="E66" s="219"/>
      <c r="F66" s="217"/>
      <c r="G66" s="219">
        <v>998</v>
      </c>
      <c r="H66" s="250">
        <v>719</v>
      </c>
      <c r="I66" s="219">
        <v>2318</v>
      </c>
      <c r="J66" s="250">
        <v>968</v>
      </c>
      <c r="K66" s="219">
        <f t="shared" si="0"/>
        <v>2318</v>
      </c>
      <c r="L66" s="217">
        <f t="shared" si="1"/>
        <v>968</v>
      </c>
      <c r="M66" s="248"/>
    </row>
    <row r="67" spans="1:16" ht="17.25" customHeight="1" x14ac:dyDescent="0.2">
      <c r="A67" s="214">
        <v>63</v>
      </c>
      <c r="B67" s="251" t="s">
        <v>204</v>
      </c>
      <c r="C67" s="216"/>
      <c r="D67" s="218"/>
      <c r="E67" s="219"/>
      <c r="F67" s="217"/>
      <c r="G67" s="219">
        <v>46</v>
      </c>
      <c r="H67" s="250">
        <v>55</v>
      </c>
      <c r="I67" s="219">
        <v>92</v>
      </c>
      <c r="J67" s="250">
        <v>88</v>
      </c>
      <c r="K67" s="219">
        <f t="shared" si="0"/>
        <v>92</v>
      </c>
      <c r="L67" s="217">
        <f t="shared" si="1"/>
        <v>88</v>
      </c>
      <c r="M67" s="248"/>
    </row>
    <row r="68" spans="1:16" ht="17.25" customHeight="1" x14ac:dyDescent="0.2">
      <c r="A68" s="214">
        <v>64</v>
      </c>
      <c r="B68" s="251" t="s">
        <v>205</v>
      </c>
      <c r="C68" s="216"/>
      <c r="D68" s="218"/>
      <c r="E68" s="219"/>
      <c r="F68" s="217"/>
      <c r="G68" s="219">
        <v>2048</v>
      </c>
      <c r="H68" s="250">
        <v>47</v>
      </c>
      <c r="I68" s="219">
        <v>4723</v>
      </c>
      <c r="J68" s="250">
        <v>98</v>
      </c>
      <c r="K68" s="219">
        <f t="shared" si="0"/>
        <v>4723</v>
      </c>
      <c r="L68" s="217">
        <f t="shared" si="1"/>
        <v>98</v>
      </c>
      <c r="M68" s="248"/>
    </row>
    <row r="69" spans="1:16" ht="17.25" customHeight="1" x14ac:dyDescent="0.2">
      <c r="A69" s="214">
        <v>65</v>
      </c>
      <c r="B69" s="251" t="s">
        <v>206</v>
      </c>
      <c r="C69" s="216"/>
      <c r="D69" s="218"/>
      <c r="E69" s="219"/>
      <c r="F69" s="217"/>
      <c r="G69" s="219">
        <v>9447</v>
      </c>
      <c r="H69" s="250">
        <v>132</v>
      </c>
      <c r="I69" s="219">
        <v>25046</v>
      </c>
      <c r="J69" s="250">
        <v>271</v>
      </c>
      <c r="K69" s="219">
        <f t="shared" si="0"/>
        <v>25046</v>
      </c>
      <c r="L69" s="217">
        <f t="shared" si="1"/>
        <v>271</v>
      </c>
      <c r="M69" s="248"/>
    </row>
    <row r="70" spans="1:16" ht="17.25" customHeight="1" x14ac:dyDescent="0.2">
      <c r="A70" s="214">
        <v>66</v>
      </c>
      <c r="B70" s="251" t="s">
        <v>207</v>
      </c>
      <c r="C70" s="216"/>
      <c r="D70" s="218"/>
      <c r="E70" s="219"/>
      <c r="F70" s="217"/>
      <c r="G70" s="219">
        <v>31205</v>
      </c>
      <c r="H70" s="250">
        <v>1428</v>
      </c>
      <c r="I70" s="219">
        <v>64713</v>
      </c>
      <c r="J70" s="250">
        <v>2669</v>
      </c>
      <c r="K70" s="219">
        <f t="shared" si="0"/>
        <v>64713</v>
      </c>
      <c r="L70" s="217">
        <f t="shared" si="1"/>
        <v>2669</v>
      </c>
      <c r="M70" s="248"/>
    </row>
    <row r="71" spans="1:16" ht="17.25" customHeight="1" x14ac:dyDescent="0.2">
      <c r="A71" s="214">
        <v>67</v>
      </c>
      <c r="B71" s="251" t="s">
        <v>208</v>
      </c>
      <c r="C71" s="216"/>
      <c r="D71" s="218"/>
      <c r="E71" s="219"/>
      <c r="F71" s="217"/>
      <c r="G71" s="219">
        <v>231</v>
      </c>
      <c r="H71" s="250">
        <v>246</v>
      </c>
      <c r="I71" s="219">
        <v>332</v>
      </c>
      <c r="J71" s="250">
        <v>298</v>
      </c>
      <c r="K71" s="219">
        <f t="shared" si="0"/>
        <v>332</v>
      </c>
      <c r="L71" s="217">
        <f t="shared" si="1"/>
        <v>298</v>
      </c>
      <c r="M71" s="248"/>
    </row>
    <row r="72" spans="1:16" ht="17.25" customHeight="1" x14ac:dyDescent="0.2">
      <c r="A72" s="214">
        <v>68</v>
      </c>
      <c r="B72" s="249" t="s">
        <v>209</v>
      </c>
      <c r="C72" s="216"/>
      <c r="D72" s="218"/>
      <c r="E72" s="219"/>
      <c r="F72" s="217"/>
      <c r="G72" s="219">
        <v>99</v>
      </c>
      <c r="H72" s="250">
        <v>63</v>
      </c>
      <c r="I72" s="219">
        <v>170</v>
      </c>
      <c r="J72" s="250">
        <v>101</v>
      </c>
      <c r="K72" s="219">
        <f t="shared" si="0"/>
        <v>170</v>
      </c>
      <c r="L72" s="217">
        <f t="shared" si="1"/>
        <v>101</v>
      </c>
      <c r="M72" s="248"/>
    </row>
    <row r="73" spans="1:16" ht="17.25" customHeight="1" x14ac:dyDescent="0.2">
      <c r="A73" s="214">
        <v>69</v>
      </c>
      <c r="B73" s="249" t="s">
        <v>210</v>
      </c>
      <c r="C73" s="216"/>
      <c r="D73" s="218"/>
      <c r="E73" s="219"/>
      <c r="F73" s="217"/>
      <c r="G73" s="219">
        <v>200</v>
      </c>
      <c r="H73" s="250">
        <v>85</v>
      </c>
      <c r="I73" s="219">
        <v>314</v>
      </c>
      <c r="J73" s="250">
        <v>120</v>
      </c>
      <c r="K73" s="219">
        <f t="shared" si="0"/>
        <v>314</v>
      </c>
      <c r="L73" s="217">
        <f t="shared" si="1"/>
        <v>120</v>
      </c>
      <c r="M73" s="248"/>
    </row>
    <row r="74" spans="1:16" ht="17.25" customHeight="1" thickBot="1" x14ac:dyDescent="0.25">
      <c r="A74" s="214">
        <v>0</v>
      </c>
      <c r="B74" s="251" t="s">
        <v>160</v>
      </c>
      <c r="C74" s="216"/>
      <c r="D74" s="218">
        <v>8</v>
      </c>
      <c r="E74" s="219"/>
      <c r="F74" s="217">
        <v>9</v>
      </c>
      <c r="G74" s="219"/>
      <c r="H74" s="250">
        <v>10</v>
      </c>
      <c r="I74" s="219"/>
      <c r="J74" s="250">
        <v>10</v>
      </c>
      <c r="K74" s="219">
        <f t="shared" si="0"/>
        <v>0</v>
      </c>
      <c r="L74" s="217">
        <f t="shared" si="1"/>
        <v>10</v>
      </c>
      <c r="M74" s="248"/>
    </row>
    <row r="75" spans="1:16" ht="13.5" thickBot="1" x14ac:dyDescent="0.25">
      <c r="A75" s="225"/>
      <c r="B75" s="187" t="s">
        <v>62</v>
      </c>
      <c r="C75" s="221">
        <f>SUM(C5:C74)</f>
        <v>9021296</v>
      </c>
      <c r="D75" s="223">
        <f t="shared" ref="D75:J75" si="2">SUM(D5:D74)</f>
        <v>494515</v>
      </c>
      <c r="E75" s="224">
        <f t="shared" si="2"/>
        <v>9530039</v>
      </c>
      <c r="F75" s="222">
        <f t="shared" si="2"/>
        <v>523030</v>
      </c>
      <c r="G75" s="224">
        <f t="shared" si="2"/>
        <v>10132809</v>
      </c>
      <c r="H75" s="252">
        <f t="shared" si="2"/>
        <v>559508</v>
      </c>
      <c r="I75" s="224">
        <f t="shared" si="2"/>
        <v>10714829</v>
      </c>
      <c r="J75" s="252">
        <f t="shared" si="2"/>
        <v>592316</v>
      </c>
      <c r="K75" s="224">
        <f>SUM(K5:K74)</f>
        <v>1983968</v>
      </c>
      <c r="L75" s="222">
        <f>SUM(L5:L74)</f>
        <v>124810</v>
      </c>
      <c r="M75" s="253"/>
    </row>
    <row r="76" spans="1:16" x14ac:dyDescent="0.2">
      <c r="B76" s="123" t="s">
        <v>56</v>
      </c>
    </row>
    <row r="77" spans="1:16" x14ac:dyDescent="0.2">
      <c r="B77" s="120" t="s">
        <v>54</v>
      </c>
    </row>
    <row r="78" spans="1:16" ht="13.5" thickBot="1" x14ac:dyDescent="0.25">
      <c r="B78" s="120" t="s">
        <v>64</v>
      </c>
    </row>
    <row r="79" spans="1:16" ht="27" customHeight="1" thickBot="1" x14ac:dyDescent="0.25">
      <c r="B79" s="254" t="s">
        <v>161</v>
      </c>
      <c r="O79" s="356" t="s">
        <v>67</v>
      </c>
      <c r="P79" s="357"/>
    </row>
    <row r="80" spans="1:16" x14ac:dyDescent="0.2">
      <c r="B80" s="123" t="s">
        <v>165</v>
      </c>
    </row>
    <row r="81" spans="1:13" x14ac:dyDescent="0.2">
      <c r="B81" s="255" t="s">
        <v>222</v>
      </c>
    </row>
    <row r="82" spans="1:13" x14ac:dyDescent="0.2">
      <c r="B82" s="123" t="s">
        <v>355</v>
      </c>
    </row>
    <row r="86" spans="1:13" ht="14.25" x14ac:dyDescent="0.2">
      <c r="A86" s="232"/>
      <c r="B86" s="232"/>
      <c r="C86" s="233"/>
      <c r="D86" s="234"/>
      <c r="E86" s="234"/>
      <c r="F86" s="234"/>
      <c r="G86" s="234"/>
      <c r="H86" s="234"/>
      <c r="I86" s="234"/>
      <c r="J86" s="234"/>
      <c r="K86" s="234"/>
      <c r="L86" s="234"/>
      <c r="M86" s="234"/>
    </row>
    <row r="87" spans="1:13" ht="14.25" x14ac:dyDescent="0.2">
      <c r="A87" s="232"/>
      <c r="B87" s="232"/>
      <c r="C87" s="233"/>
      <c r="D87" s="234"/>
      <c r="E87" s="234"/>
      <c r="F87" s="234"/>
      <c r="G87" s="234"/>
      <c r="H87" s="234"/>
      <c r="I87" s="234"/>
      <c r="J87" s="234"/>
      <c r="K87" s="234"/>
      <c r="L87" s="234"/>
      <c r="M87" s="234"/>
    </row>
    <row r="88" spans="1:13" ht="14.25" x14ac:dyDescent="0.2">
      <c r="A88" s="232"/>
      <c r="B88" s="232"/>
      <c r="C88" s="233"/>
      <c r="D88" s="234"/>
      <c r="E88" s="234"/>
      <c r="F88" s="234"/>
      <c r="G88" s="234"/>
      <c r="H88" s="234"/>
      <c r="I88" s="234"/>
      <c r="J88" s="234"/>
      <c r="K88" s="234"/>
      <c r="L88" s="234"/>
      <c r="M88" s="234"/>
    </row>
    <row r="89" spans="1:13" ht="14.25" x14ac:dyDescent="0.2">
      <c r="A89" s="232"/>
      <c r="B89" s="232"/>
      <c r="C89" s="233"/>
      <c r="D89" s="234"/>
      <c r="E89" s="234"/>
      <c r="F89" s="234"/>
      <c r="G89" s="234"/>
      <c r="H89" s="234"/>
      <c r="I89" s="234"/>
      <c r="J89" s="234"/>
      <c r="K89" s="234"/>
      <c r="L89" s="234"/>
      <c r="M89" s="234"/>
    </row>
    <row r="90" spans="1:13" ht="14.25" x14ac:dyDescent="0.2">
      <c r="A90" s="232"/>
      <c r="B90" s="232"/>
      <c r="C90" s="233"/>
      <c r="D90" s="234"/>
      <c r="E90" s="234"/>
      <c r="F90" s="234"/>
      <c r="G90" s="234"/>
      <c r="H90" s="234"/>
      <c r="I90" s="234"/>
      <c r="J90" s="234"/>
      <c r="K90" s="234"/>
      <c r="L90" s="234"/>
      <c r="M90" s="234"/>
    </row>
    <row r="91" spans="1:13" ht="14.25" x14ac:dyDescent="0.2">
      <c r="A91" s="232"/>
      <c r="B91" s="232"/>
      <c r="C91" s="233"/>
      <c r="D91" s="234"/>
      <c r="E91" s="234"/>
      <c r="F91" s="234"/>
      <c r="G91" s="234"/>
      <c r="H91" s="234"/>
      <c r="I91" s="234"/>
      <c r="J91" s="234"/>
      <c r="K91" s="234"/>
      <c r="L91" s="234"/>
      <c r="M91" s="234"/>
    </row>
    <row r="92" spans="1:13" ht="14.25" x14ac:dyDescent="0.2">
      <c r="A92" s="232"/>
      <c r="B92" s="232"/>
      <c r="C92" s="233"/>
      <c r="D92" s="234"/>
      <c r="E92" s="234"/>
      <c r="F92" s="234"/>
      <c r="G92" s="234"/>
      <c r="H92" s="234"/>
      <c r="I92" s="234"/>
      <c r="J92" s="234"/>
      <c r="K92" s="234"/>
      <c r="L92" s="234"/>
      <c r="M92" s="234"/>
    </row>
    <row r="93" spans="1:13" ht="14.25" x14ac:dyDescent="0.2">
      <c r="A93" s="232"/>
      <c r="B93" s="232"/>
      <c r="C93" s="233"/>
      <c r="D93" s="234"/>
      <c r="E93" s="234"/>
      <c r="F93" s="234"/>
      <c r="G93" s="234"/>
      <c r="H93" s="234"/>
      <c r="I93" s="234"/>
      <c r="J93" s="234"/>
      <c r="K93" s="234"/>
      <c r="L93" s="234"/>
      <c r="M93" s="234"/>
    </row>
    <row r="94" spans="1:13" ht="14.25" x14ac:dyDescent="0.2">
      <c r="A94" s="232"/>
      <c r="B94" s="232"/>
      <c r="C94" s="233"/>
      <c r="D94" s="234"/>
      <c r="E94" s="234"/>
      <c r="F94" s="234"/>
      <c r="G94" s="234"/>
      <c r="H94" s="234"/>
      <c r="I94" s="234"/>
      <c r="J94" s="234"/>
      <c r="K94" s="234"/>
      <c r="L94" s="234"/>
      <c r="M94" s="234"/>
    </row>
    <row r="95" spans="1:13" ht="14.25" x14ac:dyDescent="0.2">
      <c r="A95" s="232"/>
      <c r="B95" s="232"/>
      <c r="C95" s="233"/>
      <c r="D95" s="234"/>
      <c r="E95" s="234"/>
      <c r="F95" s="234"/>
      <c r="G95" s="234"/>
      <c r="H95" s="234"/>
      <c r="I95" s="234"/>
      <c r="J95" s="234"/>
      <c r="K95" s="234"/>
      <c r="L95" s="234"/>
      <c r="M95" s="234"/>
    </row>
    <row r="96" spans="1:13" ht="14.25" x14ac:dyDescent="0.2">
      <c r="A96" s="232"/>
      <c r="B96" s="232"/>
      <c r="C96" s="233"/>
      <c r="D96" s="234"/>
      <c r="E96" s="234"/>
      <c r="F96" s="234"/>
      <c r="G96" s="234"/>
      <c r="H96" s="234"/>
      <c r="I96" s="234"/>
      <c r="J96" s="234"/>
      <c r="K96" s="234"/>
      <c r="L96" s="234"/>
      <c r="M96" s="234"/>
    </row>
    <row r="97" spans="1:13" ht="14.25" x14ac:dyDescent="0.2">
      <c r="A97" s="232"/>
      <c r="B97" s="232"/>
      <c r="C97" s="233"/>
      <c r="D97" s="234"/>
      <c r="E97" s="234"/>
      <c r="F97" s="234"/>
      <c r="G97" s="234"/>
      <c r="H97" s="234"/>
      <c r="I97" s="234"/>
      <c r="J97" s="234"/>
      <c r="K97" s="234"/>
      <c r="L97" s="234"/>
      <c r="M97" s="234"/>
    </row>
    <row r="98" spans="1:13" ht="14.25" x14ac:dyDescent="0.2">
      <c r="A98" s="232"/>
      <c r="B98" s="232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1:13" ht="14.25" x14ac:dyDescent="0.2">
      <c r="A99" s="232"/>
      <c r="B99" s="232"/>
      <c r="C99" s="233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1:13" ht="14.25" x14ac:dyDescent="0.2">
      <c r="A100" s="232"/>
      <c r="B100" s="232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3" ht="14.25" x14ac:dyDescent="0.2">
      <c r="A101" s="232"/>
      <c r="B101" s="232"/>
      <c r="C101" s="233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3" ht="14.25" x14ac:dyDescent="0.2">
      <c r="A102" s="232"/>
      <c r="B102" s="232"/>
      <c r="C102" s="233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</row>
    <row r="103" spans="1:13" ht="14.25" x14ac:dyDescent="0.2">
      <c r="A103" s="232"/>
      <c r="B103" s="232"/>
      <c r="C103" s="233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</row>
    <row r="104" spans="1:13" ht="14.25" x14ac:dyDescent="0.2">
      <c r="A104" s="232"/>
      <c r="B104" s="232"/>
      <c r="C104" s="233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ht="14.25" x14ac:dyDescent="0.2">
      <c r="A105" s="232"/>
      <c r="B105" s="232"/>
      <c r="C105" s="233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ht="14.25" x14ac:dyDescent="0.2">
      <c r="A106" s="232"/>
      <c r="B106" s="232"/>
      <c r="C106" s="233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ht="14.25" x14ac:dyDescent="0.2">
      <c r="A107" s="232"/>
      <c r="B107" s="232"/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ht="14.25" x14ac:dyDescent="0.2">
      <c r="A108" s="232"/>
      <c r="B108" s="232"/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ht="14.25" x14ac:dyDescent="0.2">
      <c r="A109" s="232"/>
      <c r="B109" s="232"/>
      <c r="C109" s="233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ht="14.25" x14ac:dyDescent="0.2">
      <c r="A110" s="232"/>
      <c r="B110" s="232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</row>
    <row r="111" spans="1:13" ht="14.25" x14ac:dyDescent="0.2">
      <c r="A111" s="232"/>
      <c r="B111" s="232"/>
      <c r="C111" s="233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</row>
    <row r="112" spans="1:13" ht="14.25" x14ac:dyDescent="0.2">
      <c r="A112" s="232"/>
      <c r="B112" s="232"/>
      <c r="C112" s="233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1:13" ht="14.25" x14ac:dyDescent="0.2">
      <c r="A113" s="232"/>
      <c r="B113" s="232"/>
      <c r="C113" s="233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1:13" ht="14.25" x14ac:dyDescent="0.2">
      <c r="A114" s="232"/>
      <c r="B114" s="232"/>
      <c r="C114" s="233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</row>
    <row r="115" spans="1:13" ht="14.25" x14ac:dyDescent="0.2">
      <c r="A115" s="232"/>
      <c r="B115" s="232"/>
      <c r="C115" s="233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</row>
    <row r="116" spans="1:13" ht="14.25" x14ac:dyDescent="0.2">
      <c r="A116" s="232"/>
      <c r="B116" s="232"/>
      <c r="C116" s="233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</row>
    <row r="117" spans="1:13" ht="14.25" x14ac:dyDescent="0.2">
      <c r="A117" s="232"/>
      <c r="B117" s="232"/>
      <c r="C117" s="233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</row>
    <row r="118" spans="1:13" ht="14.25" x14ac:dyDescent="0.2">
      <c r="A118" s="232"/>
      <c r="B118" s="232"/>
      <c r="C118" s="233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</row>
    <row r="119" spans="1:13" ht="14.25" x14ac:dyDescent="0.2">
      <c r="A119" s="232"/>
      <c r="B119" s="232"/>
      <c r="C119" s="233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</row>
    <row r="120" spans="1:13" ht="14.25" x14ac:dyDescent="0.2">
      <c r="A120" s="232"/>
      <c r="B120" s="232"/>
      <c r="C120" s="233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</row>
    <row r="121" spans="1:13" ht="14.25" x14ac:dyDescent="0.2">
      <c r="A121" s="232"/>
      <c r="B121" s="232"/>
      <c r="C121" s="233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</row>
    <row r="122" spans="1:13" ht="14.25" x14ac:dyDescent="0.2">
      <c r="A122" s="232"/>
      <c r="B122" s="232"/>
      <c r="C122" s="233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</row>
    <row r="123" spans="1:13" ht="14.25" x14ac:dyDescent="0.2">
      <c r="A123" s="232"/>
      <c r="B123" s="232"/>
      <c r="C123" s="233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</row>
    <row r="124" spans="1:13" ht="14.25" x14ac:dyDescent="0.2">
      <c r="A124" s="232"/>
      <c r="B124" s="232"/>
      <c r="C124" s="233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</row>
    <row r="125" spans="1:13" ht="14.25" x14ac:dyDescent="0.2">
      <c r="A125" s="232"/>
      <c r="B125" s="232"/>
      <c r="C125" s="233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</row>
    <row r="126" spans="1:13" ht="14.25" x14ac:dyDescent="0.2">
      <c r="A126" s="232"/>
      <c r="B126" s="232"/>
      <c r="C126" s="233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</row>
    <row r="127" spans="1:13" ht="14.25" x14ac:dyDescent="0.2">
      <c r="A127" s="232"/>
      <c r="B127" s="232"/>
      <c r="C127" s="233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</row>
    <row r="128" spans="1:13" ht="14.25" x14ac:dyDescent="0.2">
      <c r="A128" s="232"/>
      <c r="B128" s="232"/>
      <c r="C128" s="233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</row>
    <row r="129" spans="1:13" ht="14.25" x14ac:dyDescent="0.2">
      <c r="A129" s="232"/>
      <c r="B129" s="232"/>
      <c r="C129" s="233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</row>
    <row r="130" spans="1:13" ht="14.25" x14ac:dyDescent="0.2">
      <c r="A130" s="232"/>
      <c r="B130" s="232"/>
      <c r="C130" s="233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</row>
    <row r="131" spans="1:13" ht="14.25" x14ac:dyDescent="0.2">
      <c r="A131" s="232"/>
      <c r="B131" s="232"/>
      <c r="C131" s="233"/>
      <c r="D131" s="234"/>
      <c r="E131" s="234"/>
      <c r="F131" s="234"/>
      <c r="G131" s="234"/>
      <c r="H131" s="234"/>
      <c r="I131" s="234"/>
      <c r="J131" s="234"/>
      <c r="K131" s="234"/>
      <c r="L131" s="234"/>
      <c r="M131" s="234"/>
    </row>
    <row r="132" spans="1:13" ht="14.25" x14ac:dyDescent="0.2">
      <c r="A132" s="232"/>
      <c r="B132" s="232"/>
      <c r="C132" s="233"/>
      <c r="D132" s="234"/>
      <c r="E132" s="234"/>
      <c r="F132" s="234"/>
      <c r="G132" s="234"/>
      <c r="H132" s="234"/>
      <c r="I132" s="234"/>
      <c r="J132" s="234"/>
      <c r="K132" s="234"/>
      <c r="L132" s="234"/>
      <c r="M132" s="234"/>
    </row>
    <row r="133" spans="1:13" ht="14.25" x14ac:dyDescent="0.2">
      <c r="A133" s="232"/>
      <c r="B133" s="232"/>
      <c r="C133" s="233"/>
      <c r="D133" s="234"/>
      <c r="E133" s="234"/>
      <c r="F133" s="234"/>
      <c r="G133" s="234"/>
      <c r="H133" s="234"/>
      <c r="I133" s="234"/>
      <c r="J133" s="234"/>
      <c r="K133" s="234"/>
      <c r="L133" s="234"/>
      <c r="M133" s="234"/>
    </row>
    <row r="134" spans="1:13" ht="14.25" x14ac:dyDescent="0.2">
      <c r="A134" s="232"/>
      <c r="B134" s="232"/>
      <c r="C134" s="233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</row>
    <row r="135" spans="1:13" ht="14.25" x14ac:dyDescent="0.2">
      <c r="A135" s="232"/>
      <c r="B135" s="232"/>
      <c r="C135" s="233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</row>
    <row r="136" spans="1:13" ht="14.25" x14ac:dyDescent="0.2">
      <c r="A136" s="232"/>
      <c r="B136" s="232"/>
      <c r="C136" s="233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</row>
    <row r="137" spans="1:13" ht="14.25" x14ac:dyDescent="0.2">
      <c r="A137" s="232"/>
      <c r="B137" s="232"/>
      <c r="C137" s="233"/>
      <c r="D137" s="234"/>
      <c r="E137" s="234"/>
      <c r="F137" s="234"/>
      <c r="G137" s="234"/>
      <c r="H137" s="234"/>
      <c r="I137" s="234"/>
      <c r="J137" s="234"/>
      <c r="K137" s="234"/>
      <c r="L137" s="234"/>
      <c r="M137" s="234"/>
    </row>
    <row r="138" spans="1:13" ht="14.25" x14ac:dyDescent="0.2">
      <c r="A138" s="232"/>
      <c r="B138" s="232"/>
      <c r="C138" s="233"/>
      <c r="D138" s="234"/>
      <c r="E138" s="234"/>
      <c r="F138" s="234"/>
      <c r="G138" s="234"/>
      <c r="H138" s="234"/>
      <c r="I138" s="234"/>
      <c r="J138" s="234"/>
      <c r="K138" s="234"/>
      <c r="L138" s="234"/>
      <c r="M138" s="234"/>
    </row>
    <row r="139" spans="1:13" ht="14.25" x14ac:dyDescent="0.2">
      <c r="A139" s="232"/>
      <c r="B139" s="232"/>
      <c r="C139" s="233"/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</row>
    <row r="140" spans="1:13" ht="14.25" x14ac:dyDescent="0.2">
      <c r="A140" s="232"/>
      <c r="B140" s="232"/>
      <c r="C140" s="233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</row>
    <row r="141" spans="1:13" ht="14.25" x14ac:dyDescent="0.2">
      <c r="A141" s="232"/>
      <c r="B141" s="232"/>
      <c r="C141" s="233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</row>
    <row r="142" spans="1:13" x14ac:dyDescent="0.2">
      <c r="A142" s="119"/>
      <c r="B142" s="119"/>
      <c r="C142" s="119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</row>
    <row r="143" spans="1:13" x14ac:dyDescent="0.2">
      <c r="A143" s="119"/>
      <c r="B143" s="119"/>
      <c r="C143" s="119"/>
      <c r="D143" s="234"/>
      <c r="E143" s="234"/>
      <c r="F143" s="234"/>
      <c r="G143" s="234"/>
      <c r="H143" s="234"/>
      <c r="I143" s="234"/>
      <c r="J143" s="234"/>
      <c r="K143" s="234"/>
      <c r="L143" s="234"/>
      <c r="M143" s="234"/>
    </row>
    <row r="144" spans="1:13" x14ac:dyDescent="0.2">
      <c r="A144" s="119"/>
      <c r="B144" s="119"/>
      <c r="C144" s="119"/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</row>
  </sheetData>
  <mergeCells count="13">
    <mergeCell ref="O5:P5"/>
    <mergeCell ref="P16:U16"/>
    <mergeCell ref="O79:P79"/>
    <mergeCell ref="G2:H2"/>
    <mergeCell ref="A1:D1"/>
    <mergeCell ref="A2:A4"/>
    <mergeCell ref="C2:D2"/>
    <mergeCell ref="E2:F2"/>
    <mergeCell ref="K2:L2"/>
    <mergeCell ref="B2:B4"/>
    <mergeCell ref="K3:K4"/>
    <mergeCell ref="L3:L4"/>
    <mergeCell ref="I2:J2"/>
  </mergeCells>
  <hyperlinks>
    <hyperlink ref="O5" location="Indice!A1" display="Volver al Indice"/>
    <hyperlink ref="O79" location="Indice!A1" display="Volver al Indice"/>
    <hyperlink ref="O5:P5" location="Indice!B18" display="Volver al Indice"/>
    <hyperlink ref="O79:P79" location="Indice!B18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S119"/>
  <sheetViews>
    <sheetView showGridLines="0" zoomScale="75" zoomScaleNormal="75" workbookViewId="0">
      <pane xSplit="2" ySplit="4" topLeftCell="E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2578125" defaultRowHeight="12.75" x14ac:dyDescent="0.2"/>
  <cols>
    <col min="1" max="1" width="3.140625" style="123" customWidth="1"/>
    <col min="2" max="2" width="67.5703125" style="123" customWidth="1"/>
    <col min="3" max="3" width="14" style="123" customWidth="1"/>
    <col min="4" max="4" width="14.7109375" style="123" customWidth="1"/>
    <col min="5" max="5" width="13.28515625" style="123" customWidth="1"/>
    <col min="6" max="6" width="14.85546875" style="123" customWidth="1"/>
    <col min="7" max="7" width="12.5703125" style="123" customWidth="1"/>
    <col min="8" max="8" width="15" style="123" customWidth="1"/>
    <col min="9" max="9" width="13.42578125" style="123" customWidth="1"/>
    <col min="10" max="10" width="16" style="123" customWidth="1"/>
    <col min="11" max="11" width="12" style="123" customWidth="1"/>
    <col min="12" max="13" width="10.140625" style="123" customWidth="1"/>
    <col min="14" max="16384" width="11.42578125" style="123"/>
  </cols>
  <sheetData>
    <row r="1" spans="1:19" ht="15.75" thickBot="1" x14ac:dyDescent="0.25">
      <c r="A1" s="379" t="s">
        <v>183</v>
      </c>
      <c r="B1" s="379"/>
      <c r="C1" s="379"/>
      <c r="D1" s="379"/>
      <c r="E1" s="235"/>
      <c r="F1" s="235"/>
      <c r="G1" s="235"/>
      <c r="H1" s="235"/>
      <c r="I1" s="235"/>
      <c r="J1" s="235"/>
      <c r="K1" s="235"/>
      <c r="L1" s="235"/>
      <c r="M1" s="235"/>
    </row>
    <row r="2" spans="1:19" ht="30" customHeight="1" thickBot="1" x14ac:dyDescent="0.25">
      <c r="A2" s="371"/>
      <c r="B2" s="365" t="s">
        <v>0</v>
      </c>
      <c r="C2" s="375" t="s">
        <v>238</v>
      </c>
      <c r="D2" s="374"/>
      <c r="E2" s="375" t="s">
        <v>239</v>
      </c>
      <c r="F2" s="374"/>
      <c r="G2" s="375" t="s">
        <v>240</v>
      </c>
      <c r="H2" s="374"/>
      <c r="I2" s="375" t="s">
        <v>241</v>
      </c>
      <c r="J2" s="374"/>
      <c r="K2" s="375" t="s">
        <v>326</v>
      </c>
      <c r="L2" s="374"/>
      <c r="M2" s="236"/>
    </row>
    <row r="3" spans="1:19" ht="13.5" thickBot="1" x14ac:dyDescent="0.25">
      <c r="A3" s="372"/>
      <c r="B3" s="366"/>
      <c r="C3" s="101" t="s">
        <v>54</v>
      </c>
      <c r="D3" s="124" t="s">
        <v>55</v>
      </c>
      <c r="E3" s="101" t="s">
        <v>54</v>
      </c>
      <c r="F3" s="124" t="s">
        <v>55</v>
      </c>
      <c r="G3" s="101" t="s">
        <v>54</v>
      </c>
      <c r="H3" s="124" t="s">
        <v>55</v>
      </c>
      <c r="I3" s="101" t="s">
        <v>54</v>
      </c>
      <c r="J3" s="124" t="s">
        <v>55</v>
      </c>
      <c r="K3" s="382" t="s">
        <v>54</v>
      </c>
      <c r="L3" s="383" t="s">
        <v>55</v>
      </c>
      <c r="M3" s="238"/>
      <c r="S3" s="192"/>
    </row>
    <row r="4" spans="1:19" ht="14.25" customHeight="1" thickBot="1" x14ac:dyDescent="0.25">
      <c r="A4" s="373"/>
      <c r="B4" s="367"/>
      <c r="C4" s="103">
        <v>40629</v>
      </c>
      <c r="D4" s="239">
        <v>40629</v>
      </c>
      <c r="E4" s="103">
        <v>40727</v>
      </c>
      <c r="F4" s="239">
        <v>40727</v>
      </c>
      <c r="G4" s="103"/>
      <c r="H4" s="239"/>
      <c r="I4" s="103">
        <v>40909</v>
      </c>
      <c r="J4" s="239">
        <v>40909</v>
      </c>
      <c r="K4" s="382"/>
      <c r="L4" s="383"/>
      <c r="M4" s="238"/>
    </row>
    <row r="5" spans="1:19" ht="13.5" thickBot="1" x14ac:dyDescent="0.25">
      <c r="A5" s="126">
        <v>1</v>
      </c>
      <c r="B5" s="176" t="s">
        <v>1</v>
      </c>
      <c r="C5" s="197">
        <v>20109</v>
      </c>
      <c r="D5" s="199">
        <v>1823</v>
      </c>
      <c r="E5" s="240">
        <v>21065</v>
      </c>
      <c r="F5" s="241">
        <v>1923</v>
      </c>
      <c r="G5" s="240">
        <f>+'TODOS LOS AÑOS'!AK4</f>
        <v>21939</v>
      </c>
      <c r="H5" s="242">
        <v>2021</v>
      </c>
      <c r="I5" s="240">
        <v>22853</v>
      </c>
      <c r="J5" s="242">
        <v>2104</v>
      </c>
      <c r="K5" s="240">
        <f>$I5-'Año 2010'!$I5</f>
        <v>3565</v>
      </c>
      <c r="L5" s="241">
        <f>$J5-'Año 2010'!$J5</f>
        <v>356</v>
      </c>
      <c r="M5" s="243"/>
      <c r="O5" s="356" t="s">
        <v>67</v>
      </c>
      <c r="P5" s="357"/>
    </row>
    <row r="6" spans="1:19" x14ac:dyDescent="0.2">
      <c r="A6" s="126">
        <v>2</v>
      </c>
      <c r="B6" s="136" t="s">
        <v>2</v>
      </c>
      <c r="C6" s="201">
        <v>40806</v>
      </c>
      <c r="D6" s="203">
        <v>1994</v>
      </c>
      <c r="E6" s="204">
        <v>43301</v>
      </c>
      <c r="F6" s="202">
        <v>2109</v>
      </c>
      <c r="G6" s="204">
        <f>+'TODOS LOS AÑOS'!AK5</f>
        <v>45245</v>
      </c>
      <c r="H6" s="244">
        <v>2212</v>
      </c>
      <c r="I6" s="204">
        <v>46985</v>
      </c>
      <c r="J6" s="244">
        <v>2308</v>
      </c>
      <c r="K6" s="204">
        <f>$I6-'Año 2010'!$I6</f>
        <v>7892</v>
      </c>
      <c r="L6" s="202">
        <f>$J6-'Año 2010'!$J6</f>
        <v>399</v>
      </c>
      <c r="M6" s="243"/>
    </row>
    <row r="7" spans="1:19" x14ac:dyDescent="0.2">
      <c r="A7" s="126">
        <v>3</v>
      </c>
      <c r="B7" s="136" t="s">
        <v>3</v>
      </c>
      <c r="C7" s="201">
        <v>178845</v>
      </c>
      <c r="D7" s="203">
        <v>7122</v>
      </c>
      <c r="E7" s="204">
        <v>288755</v>
      </c>
      <c r="F7" s="202">
        <v>7555</v>
      </c>
      <c r="G7" s="204">
        <f>+'TODOS LOS AÑOS'!AK6</f>
        <v>385997</v>
      </c>
      <c r="H7" s="244">
        <v>7966</v>
      </c>
      <c r="I7" s="204">
        <v>489711</v>
      </c>
      <c r="J7" s="244">
        <v>8391</v>
      </c>
      <c r="K7" s="204">
        <f>$I7-'Año 2010'!$I7</f>
        <v>369905</v>
      </c>
      <c r="L7" s="202">
        <f>$J7-'Año 2010'!$J7</f>
        <v>1640</v>
      </c>
      <c r="M7" s="243"/>
    </row>
    <row r="8" spans="1:19" x14ac:dyDescent="0.2">
      <c r="A8" s="126">
        <v>4</v>
      </c>
      <c r="B8" s="136" t="s">
        <v>4</v>
      </c>
      <c r="C8" s="201">
        <v>75523</v>
      </c>
      <c r="D8" s="203">
        <v>3879</v>
      </c>
      <c r="E8" s="204">
        <v>79731</v>
      </c>
      <c r="F8" s="202">
        <v>4144</v>
      </c>
      <c r="G8" s="204">
        <f>+'TODOS LOS AÑOS'!AK7</f>
        <v>83497</v>
      </c>
      <c r="H8" s="244">
        <v>4404</v>
      </c>
      <c r="I8" s="204">
        <v>87273</v>
      </c>
      <c r="J8" s="244">
        <v>4640</v>
      </c>
      <c r="K8" s="204">
        <f>$I8-'Año 2010'!$I8</f>
        <v>15315</v>
      </c>
      <c r="L8" s="202">
        <f>$J8-'Año 2010'!$J8</f>
        <v>984</v>
      </c>
      <c r="M8" s="243"/>
    </row>
    <row r="9" spans="1:19" x14ac:dyDescent="0.2">
      <c r="A9" s="126">
        <v>5</v>
      </c>
      <c r="B9" s="136" t="s">
        <v>5</v>
      </c>
      <c r="C9" s="201">
        <v>374456</v>
      </c>
      <c r="D9" s="203">
        <v>5141</v>
      </c>
      <c r="E9" s="204">
        <v>404032</v>
      </c>
      <c r="F9" s="202">
        <v>5471</v>
      </c>
      <c r="G9" s="204">
        <f>+'TODOS LOS AÑOS'!AK8</f>
        <v>431038</v>
      </c>
      <c r="H9" s="244">
        <v>5811</v>
      </c>
      <c r="I9" s="204">
        <v>455227</v>
      </c>
      <c r="J9" s="244">
        <v>6104</v>
      </c>
      <c r="K9" s="204">
        <f>$I9-'Año 2010'!$I9</f>
        <v>103596</v>
      </c>
      <c r="L9" s="202">
        <f>$J9-'Año 2010'!$J9</f>
        <v>1203</v>
      </c>
      <c r="M9" s="243"/>
    </row>
    <row r="10" spans="1:19" x14ac:dyDescent="0.2">
      <c r="A10" s="126">
        <v>6</v>
      </c>
      <c r="B10" s="136" t="s">
        <v>6</v>
      </c>
      <c r="C10" s="201">
        <v>5920</v>
      </c>
      <c r="D10" s="203">
        <v>4840</v>
      </c>
      <c r="E10" s="204">
        <v>6206</v>
      </c>
      <c r="F10" s="202">
        <v>4975</v>
      </c>
      <c r="G10" s="204">
        <f>+'TODOS LOS AÑOS'!AK9</f>
        <v>6463</v>
      </c>
      <c r="H10" s="244">
        <v>5091</v>
      </c>
      <c r="I10" s="204">
        <v>6665</v>
      </c>
      <c r="J10" s="244">
        <v>5181</v>
      </c>
      <c r="K10" s="204">
        <f>$I10-'Año 2010'!$I10</f>
        <v>919</v>
      </c>
      <c r="L10" s="202">
        <f>$J10-'Año 2010'!$J10</f>
        <v>446</v>
      </c>
      <c r="M10" s="243"/>
    </row>
    <row r="11" spans="1:19" x14ac:dyDescent="0.2">
      <c r="A11" s="126">
        <v>7</v>
      </c>
      <c r="B11" s="136" t="s">
        <v>7</v>
      </c>
      <c r="C11" s="201">
        <v>686202</v>
      </c>
      <c r="D11" s="203">
        <v>58488</v>
      </c>
      <c r="E11" s="204">
        <v>711946</v>
      </c>
      <c r="F11" s="202">
        <v>61067</v>
      </c>
      <c r="G11" s="204">
        <f>+'TODOS LOS AÑOS'!AK10</f>
        <v>734057</v>
      </c>
      <c r="H11" s="244">
        <v>63195</v>
      </c>
      <c r="I11" s="204">
        <v>756287</v>
      </c>
      <c r="J11" s="244">
        <v>65368</v>
      </c>
      <c r="K11" s="204">
        <f>$I11-'Año 2010'!$I11</f>
        <v>89710</v>
      </c>
      <c r="L11" s="202">
        <f>$J11-'Año 2010'!$J11</f>
        <v>8936</v>
      </c>
      <c r="M11" s="243"/>
    </row>
    <row r="12" spans="1:19" x14ac:dyDescent="0.2">
      <c r="A12" s="126">
        <v>8</v>
      </c>
      <c r="B12" s="136" t="s">
        <v>8</v>
      </c>
      <c r="C12" s="201">
        <v>54660</v>
      </c>
      <c r="D12" s="203">
        <v>12386</v>
      </c>
      <c r="E12" s="204">
        <v>57550</v>
      </c>
      <c r="F12" s="202">
        <v>12988</v>
      </c>
      <c r="G12" s="204">
        <f>+'TODOS LOS AÑOS'!AK11</f>
        <v>59995</v>
      </c>
      <c r="H12" s="244">
        <v>13523</v>
      </c>
      <c r="I12" s="204">
        <v>62726</v>
      </c>
      <c r="J12" s="244">
        <v>14116</v>
      </c>
      <c r="K12" s="204">
        <f>$I12-'Año 2010'!$I12</f>
        <v>10378</v>
      </c>
      <c r="L12" s="202">
        <f>$J12-'Año 2010'!$J12</f>
        <v>2209</v>
      </c>
      <c r="M12" s="243"/>
    </row>
    <row r="13" spans="1:19" x14ac:dyDescent="0.2">
      <c r="A13" s="126">
        <v>9</v>
      </c>
      <c r="B13" s="136" t="s">
        <v>9</v>
      </c>
      <c r="C13" s="201">
        <v>4320</v>
      </c>
      <c r="D13" s="203">
        <v>189</v>
      </c>
      <c r="E13" s="204">
        <v>4604</v>
      </c>
      <c r="F13" s="202">
        <v>201</v>
      </c>
      <c r="G13" s="204">
        <f>+'TODOS LOS AÑOS'!AK12</f>
        <v>4850</v>
      </c>
      <c r="H13" s="244">
        <v>215</v>
      </c>
      <c r="I13" s="204">
        <v>5109</v>
      </c>
      <c r="J13" s="244">
        <v>220</v>
      </c>
      <c r="K13" s="204">
        <f>$I13-'Año 2010'!$I13</f>
        <v>1031</v>
      </c>
      <c r="L13" s="202">
        <f>$J13-'Año 2010'!$J13</f>
        <v>39</v>
      </c>
      <c r="M13" s="243"/>
    </row>
    <row r="14" spans="1:19" x14ac:dyDescent="0.2">
      <c r="A14" s="126">
        <v>10</v>
      </c>
      <c r="B14" s="136" t="s">
        <v>10</v>
      </c>
      <c r="C14" s="201">
        <v>3391</v>
      </c>
      <c r="D14" s="203">
        <v>902</v>
      </c>
      <c r="E14" s="204">
        <v>3594</v>
      </c>
      <c r="F14" s="202">
        <v>947</v>
      </c>
      <c r="G14" s="204">
        <f>+'TODOS LOS AÑOS'!AK13</f>
        <v>3742</v>
      </c>
      <c r="H14" s="244">
        <v>973</v>
      </c>
      <c r="I14" s="204">
        <v>3905</v>
      </c>
      <c r="J14" s="244">
        <v>1012</v>
      </c>
      <c r="K14" s="204">
        <f>$I14-'Año 2010'!$I14</f>
        <v>647</v>
      </c>
      <c r="L14" s="202">
        <f>$J14-'Año 2010'!$J14</f>
        <v>166</v>
      </c>
      <c r="M14" s="243"/>
    </row>
    <row r="15" spans="1:19" x14ac:dyDescent="0.2">
      <c r="A15" s="126">
        <v>11</v>
      </c>
      <c r="B15" s="136" t="s">
        <v>11</v>
      </c>
      <c r="C15" s="201">
        <v>294302</v>
      </c>
      <c r="D15" s="203">
        <v>10706</v>
      </c>
      <c r="E15" s="204">
        <v>310182</v>
      </c>
      <c r="F15" s="202">
        <v>11237</v>
      </c>
      <c r="G15" s="204">
        <f>+'TODOS LOS AÑOS'!AK14</f>
        <v>324045</v>
      </c>
      <c r="H15" s="244">
        <v>11721</v>
      </c>
      <c r="I15" s="204">
        <v>340656</v>
      </c>
      <c r="J15" s="244">
        <v>12227</v>
      </c>
      <c r="K15" s="204">
        <f>$I15-'Año 2010'!$I15</f>
        <v>59775</v>
      </c>
      <c r="L15" s="202">
        <f>$J15-'Año 2010'!$J15</f>
        <v>1955</v>
      </c>
      <c r="M15" s="243"/>
    </row>
    <row r="16" spans="1:19" ht="15" x14ac:dyDescent="0.2">
      <c r="A16" s="126">
        <v>12</v>
      </c>
      <c r="B16" s="136" t="s">
        <v>12</v>
      </c>
      <c r="C16" s="201">
        <v>11602</v>
      </c>
      <c r="D16" s="203">
        <v>874</v>
      </c>
      <c r="E16" s="204">
        <v>12293</v>
      </c>
      <c r="F16" s="202">
        <v>919</v>
      </c>
      <c r="G16" s="204">
        <f>+'TODOS LOS AÑOS'!AK15</f>
        <v>12843</v>
      </c>
      <c r="H16" s="244">
        <v>966</v>
      </c>
      <c r="I16" s="204">
        <v>13362</v>
      </c>
      <c r="J16" s="244">
        <v>1016</v>
      </c>
      <c r="K16" s="204">
        <f>$I16-'Año 2010'!$I16</f>
        <v>2243</v>
      </c>
      <c r="L16" s="202">
        <f>$J16-'Año 2010'!$J16</f>
        <v>191</v>
      </c>
      <c r="M16" s="243"/>
      <c r="P16" s="355"/>
      <c r="Q16" s="355"/>
    </row>
    <row r="17" spans="1:13" x14ac:dyDescent="0.2">
      <c r="A17" s="126">
        <v>13</v>
      </c>
      <c r="B17" s="136" t="s">
        <v>13</v>
      </c>
      <c r="C17" s="201">
        <v>2119</v>
      </c>
      <c r="D17" s="203">
        <v>225</v>
      </c>
      <c r="E17" s="204">
        <v>2232</v>
      </c>
      <c r="F17" s="202">
        <v>237</v>
      </c>
      <c r="G17" s="204">
        <f>+'TODOS LOS AÑOS'!AK16</f>
        <v>2331</v>
      </c>
      <c r="H17" s="244">
        <v>249</v>
      </c>
      <c r="I17" s="204">
        <v>2420</v>
      </c>
      <c r="J17" s="244">
        <v>262</v>
      </c>
      <c r="K17" s="204">
        <f>$I17-'Año 2010'!$I17</f>
        <v>390</v>
      </c>
      <c r="L17" s="202">
        <f>$J17-'Año 2010'!$J17</f>
        <v>45</v>
      </c>
      <c r="M17" s="243"/>
    </row>
    <row r="18" spans="1:13" x14ac:dyDescent="0.2">
      <c r="A18" s="126">
        <v>14</v>
      </c>
      <c r="B18" s="136" t="s">
        <v>14</v>
      </c>
      <c r="C18" s="201">
        <v>6286</v>
      </c>
      <c r="D18" s="203">
        <v>683</v>
      </c>
      <c r="E18" s="204">
        <v>6620</v>
      </c>
      <c r="F18" s="202">
        <v>718</v>
      </c>
      <c r="G18" s="204">
        <f>+'TODOS LOS AÑOS'!AK17</f>
        <v>6872</v>
      </c>
      <c r="H18" s="244">
        <v>759</v>
      </c>
      <c r="I18" s="204">
        <v>7146</v>
      </c>
      <c r="J18" s="244">
        <v>793</v>
      </c>
      <c r="K18" s="204">
        <f>$I18-'Año 2010'!$I18</f>
        <v>1088</v>
      </c>
      <c r="L18" s="202">
        <f>$J18-'Año 2010'!$J18</f>
        <v>136</v>
      </c>
      <c r="M18" s="243"/>
    </row>
    <row r="19" spans="1:13" x14ac:dyDescent="0.2">
      <c r="A19" s="126">
        <v>15</v>
      </c>
      <c r="B19" s="136" t="s">
        <v>15</v>
      </c>
      <c r="C19" s="201">
        <v>15639</v>
      </c>
      <c r="D19" s="203">
        <v>1330</v>
      </c>
      <c r="E19" s="204">
        <v>16392</v>
      </c>
      <c r="F19" s="202">
        <v>1403</v>
      </c>
      <c r="G19" s="204">
        <f>+'TODOS LOS AÑOS'!AK18</f>
        <v>17002</v>
      </c>
      <c r="H19" s="244">
        <v>1472</v>
      </c>
      <c r="I19" s="204">
        <v>17562</v>
      </c>
      <c r="J19" s="244">
        <v>1549</v>
      </c>
      <c r="K19" s="204">
        <f>$I19-'Año 2010'!$I19</f>
        <v>2496</v>
      </c>
      <c r="L19" s="202">
        <f>$J19-'Año 2010'!$J19</f>
        <v>259</v>
      </c>
      <c r="M19" s="243"/>
    </row>
    <row r="20" spans="1:13" x14ac:dyDescent="0.2">
      <c r="A20" s="126">
        <v>16</v>
      </c>
      <c r="B20" s="136" t="s">
        <v>16</v>
      </c>
      <c r="C20" s="201">
        <v>10058</v>
      </c>
      <c r="D20" s="203">
        <v>1495</v>
      </c>
      <c r="E20" s="204">
        <v>10461</v>
      </c>
      <c r="F20" s="202">
        <v>1558</v>
      </c>
      <c r="G20" s="204">
        <f>+'TODOS LOS AÑOS'!AK19</f>
        <v>10837</v>
      </c>
      <c r="H20" s="244">
        <v>1642</v>
      </c>
      <c r="I20" s="204">
        <v>11236</v>
      </c>
      <c r="J20" s="244">
        <v>1710</v>
      </c>
      <c r="K20" s="204">
        <f>$I20-'Año 2010'!$I20</f>
        <v>1561</v>
      </c>
      <c r="L20" s="202">
        <f>$J20-'Año 2010'!$J20</f>
        <v>280</v>
      </c>
      <c r="M20" s="243"/>
    </row>
    <row r="21" spans="1:13" x14ac:dyDescent="0.2">
      <c r="A21" s="126">
        <v>17</v>
      </c>
      <c r="B21" s="136" t="s">
        <v>17</v>
      </c>
      <c r="C21" s="201">
        <v>8893</v>
      </c>
      <c r="D21" s="203">
        <v>1491</v>
      </c>
      <c r="E21" s="204">
        <v>9356</v>
      </c>
      <c r="F21" s="202">
        <v>1574</v>
      </c>
      <c r="G21" s="204">
        <f>+'TODOS LOS AÑOS'!AK20</f>
        <v>9793</v>
      </c>
      <c r="H21" s="244">
        <v>1662</v>
      </c>
      <c r="I21" s="204">
        <v>10213</v>
      </c>
      <c r="J21" s="244">
        <v>1751</v>
      </c>
      <c r="K21" s="204">
        <f>$I21-'Año 2010'!$I21</f>
        <v>1776</v>
      </c>
      <c r="L21" s="202">
        <f>$J21-'Año 2010'!$J21</f>
        <v>318</v>
      </c>
      <c r="M21" s="243"/>
    </row>
    <row r="22" spans="1:13" x14ac:dyDescent="0.2">
      <c r="A22" s="126">
        <v>18</v>
      </c>
      <c r="B22" s="136" t="s">
        <v>18</v>
      </c>
      <c r="C22" s="201"/>
      <c r="D22" s="203">
        <v>3006</v>
      </c>
      <c r="E22" s="204"/>
      <c r="F22" s="202">
        <v>3219</v>
      </c>
      <c r="G22" s="204">
        <f>+'TODOS LOS AÑOS'!AK21</f>
        <v>0</v>
      </c>
      <c r="H22" s="244">
        <v>3374</v>
      </c>
      <c r="I22" s="204"/>
      <c r="J22" s="244">
        <v>3559</v>
      </c>
      <c r="K22" s="204">
        <f>$I22-'Año 2010'!$I22</f>
        <v>0</v>
      </c>
      <c r="L22" s="202">
        <f>$J22-'Año 2010'!$J22</f>
        <v>724</v>
      </c>
      <c r="M22" s="243"/>
    </row>
    <row r="23" spans="1:13" x14ac:dyDescent="0.2">
      <c r="A23" s="126">
        <v>19</v>
      </c>
      <c r="B23" s="136" t="s">
        <v>19</v>
      </c>
      <c r="C23" s="201">
        <v>1870556</v>
      </c>
      <c r="D23" s="203">
        <v>59553</v>
      </c>
      <c r="E23" s="204">
        <v>1993192</v>
      </c>
      <c r="F23" s="202">
        <v>64434</v>
      </c>
      <c r="G23" s="204">
        <f>+'TODOS LOS AÑOS'!AK22</f>
        <v>2086148</v>
      </c>
      <c r="H23" s="244">
        <v>67209</v>
      </c>
      <c r="I23" s="204">
        <v>2155310</v>
      </c>
      <c r="J23" s="244">
        <v>69411</v>
      </c>
      <c r="K23" s="204">
        <f>$I23-'Año 2010'!$I23</f>
        <v>324767</v>
      </c>
      <c r="L23" s="202">
        <f>$J23-'Año 2010'!$J23</f>
        <v>10821</v>
      </c>
      <c r="M23" s="243"/>
    </row>
    <row r="24" spans="1:13" x14ac:dyDescent="0.2">
      <c r="A24" s="126">
        <v>20</v>
      </c>
      <c r="B24" s="136" t="s">
        <v>20</v>
      </c>
      <c r="C24" s="201">
        <v>135366</v>
      </c>
      <c r="D24" s="203">
        <v>490</v>
      </c>
      <c r="E24" s="204">
        <v>141862</v>
      </c>
      <c r="F24" s="202">
        <v>514</v>
      </c>
      <c r="G24" s="204">
        <f>+'TODOS LOS AÑOS'!AK23</f>
        <v>149330</v>
      </c>
      <c r="H24" s="244">
        <v>551</v>
      </c>
      <c r="I24" s="204">
        <v>153910</v>
      </c>
      <c r="J24" s="244">
        <v>574</v>
      </c>
      <c r="K24" s="204">
        <f>$I24-'Año 2010'!$I24</f>
        <v>21944</v>
      </c>
      <c r="L24" s="202">
        <f>$J24-'Año 2010'!$J24</f>
        <v>93</v>
      </c>
      <c r="M24" s="243"/>
    </row>
    <row r="25" spans="1:13" x14ac:dyDescent="0.2">
      <c r="A25" s="126">
        <v>21</v>
      </c>
      <c r="B25" s="136" t="s">
        <v>21</v>
      </c>
      <c r="C25" s="201">
        <v>1929403</v>
      </c>
      <c r="D25" s="203">
        <v>127371</v>
      </c>
      <c r="E25" s="204">
        <v>1979500</v>
      </c>
      <c r="F25" s="202">
        <v>132660</v>
      </c>
      <c r="G25" s="204">
        <f>+'TODOS LOS AÑOS'!AK24</f>
        <v>2022837</v>
      </c>
      <c r="H25" s="244">
        <v>137672</v>
      </c>
      <c r="I25" s="204">
        <v>2060372</v>
      </c>
      <c r="J25" s="244">
        <v>141940</v>
      </c>
      <c r="K25" s="204">
        <f>$I25-'Año 2010'!$I25</f>
        <v>165820</v>
      </c>
      <c r="L25" s="202">
        <f>$J25-'Año 2010'!$J25</f>
        <v>18353</v>
      </c>
      <c r="M25" s="243"/>
    </row>
    <row r="26" spans="1:13" x14ac:dyDescent="0.2">
      <c r="A26" s="126">
        <v>22</v>
      </c>
      <c r="B26" s="136" t="s">
        <v>22</v>
      </c>
      <c r="C26" s="201">
        <v>5108</v>
      </c>
      <c r="D26" s="203">
        <v>1263</v>
      </c>
      <c r="E26" s="204">
        <v>5284</v>
      </c>
      <c r="F26" s="202">
        <v>1299</v>
      </c>
      <c r="G26" s="204">
        <f>+'TODOS LOS AÑOS'!AK25</f>
        <v>5418</v>
      </c>
      <c r="H26" s="244">
        <v>1338</v>
      </c>
      <c r="I26" s="204">
        <v>5540</v>
      </c>
      <c r="J26" s="244">
        <v>1405</v>
      </c>
      <c r="K26" s="204">
        <f>$I26-'Año 2010'!$I26</f>
        <v>561</v>
      </c>
      <c r="L26" s="202">
        <f>$J26-'Año 2010'!$J26</f>
        <v>194</v>
      </c>
      <c r="M26" s="243"/>
    </row>
    <row r="27" spans="1:13" x14ac:dyDescent="0.2">
      <c r="A27" s="126">
        <v>23</v>
      </c>
      <c r="B27" s="136" t="s">
        <v>23</v>
      </c>
      <c r="C27" s="201">
        <v>450285</v>
      </c>
      <c r="D27" s="203">
        <v>66313</v>
      </c>
      <c r="E27" s="204">
        <v>481896</v>
      </c>
      <c r="F27" s="202">
        <v>69657</v>
      </c>
      <c r="G27" s="204">
        <f>+'TODOS LOS AÑOS'!AK26</f>
        <v>506487</v>
      </c>
      <c r="H27" s="244">
        <v>72900</v>
      </c>
      <c r="I27" s="204">
        <v>528474</v>
      </c>
      <c r="J27" s="244">
        <v>75792</v>
      </c>
      <c r="K27" s="204">
        <f>$I27-'Año 2010'!$I27</f>
        <v>95130</v>
      </c>
      <c r="L27" s="202">
        <f>$J27-'Año 2010'!$J27</f>
        <v>12570</v>
      </c>
      <c r="M27" s="243"/>
    </row>
    <row r="28" spans="1:13" x14ac:dyDescent="0.2">
      <c r="A28" s="126">
        <v>24</v>
      </c>
      <c r="B28" s="136" t="s">
        <v>24</v>
      </c>
      <c r="C28" s="201">
        <v>122474</v>
      </c>
      <c r="D28" s="203">
        <v>3060</v>
      </c>
      <c r="E28" s="204">
        <v>127377</v>
      </c>
      <c r="F28" s="202">
        <v>3211</v>
      </c>
      <c r="G28" s="204">
        <f>+'TODOS LOS AÑOS'!AK27</f>
        <v>131864</v>
      </c>
      <c r="H28" s="244">
        <v>3427</v>
      </c>
      <c r="I28" s="204">
        <v>136083</v>
      </c>
      <c r="J28" s="244">
        <v>3590</v>
      </c>
      <c r="K28" s="204">
        <f>$I28-'Año 2010'!$I28</f>
        <v>17784</v>
      </c>
      <c r="L28" s="245">
        <f>$J28-'Año 2010'!$J28</f>
        <v>622</v>
      </c>
      <c r="M28" s="246"/>
    </row>
    <row r="29" spans="1:13" x14ac:dyDescent="0.2">
      <c r="A29" s="126">
        <v>25</v>
      </c>
      <c r="B29" s="136" t="s">
        <v>25</v>
      </c>
      <c r="C29" s="201">
        <v>24759</v>
      </c>
      <c r="D29" s="203">
        <v>2862</v>
      </c>
      <c r="E29" s="204">
        <v>26088</v>
      </c>
      <c r="F29" s="202">
        <v>3022</v>
      </c>
      <c r="G29" s="204">
        <f>+'TODOS LOS AÑOS'!AK28</f>
        <v>27336</v>
      </c>
      <c r="H29" s="244">
        <v>3183</v>
      </c>
      <c r="I29" s="204">
        <v>28641</v>
      </c>
      <c r="J29" s="244">
        <v>3323</v>
      </c>
      <c r="K29" s="204">
        <f>$I29-'Año 2010'!$I29</f>
        <v>4930</v>
      </c>
      <c r="L29" s="202">
        <f>$J29-'Año 2010'!$J29</f>
        <v>590</v>
      </c>
      <c r="M29" s="243"/>
    </row>
    <row r="30" spans="1:13" ht="25.5" x14ac:dyDescent="0.2">
      <c r="A30" s="126">
        <v>26</v>
      </c>
      <c r="B30" s="136" t="s">
        <v>172</v>
      </c>
      <c r="C30" s="210">
        <v>89474</v>
      </c>
      <c r="D30" s="112">
        <v>6587</v>
      </c>
      <c r="E30" s="204">
        <v>95277</v>
      </c>
      <c r="F30" s="113">
        <v>7127</v>
      </c>
      <c r="G30" s="111">
        <f>+'TODOS LOS AÑOS'!AK29</f>
        <v>101319</v>
      </c>
      <c r="H30" s="247">
        <v>7692</v>
      </c>
      <c r="I30" s="111">
        <v>106789</v>
      </c>
      <c r="J30" s="247">
        <v>8225</v>
      </c>
      <c r="K30" s="111">
        <f>$I30-'Año 2010'!$I30</f>
        <v>21959</v>
      </c>
      <c r="L30" s="202">
        <f>$J30-'Año 2010'!$J30</f>
        <v>2029</v>
      </c>
      <c r="M30" s="248"/>
    </row>
    <row r="31" spans="1:13" x14ac:dyDescent="0.2">
      <c r="A31" s="126">
        <v>27</v>
      </c>
      <c r="B31" s="136" t="s">
        <v>27</v>
      </c>
      <c r="C31" s="201">
        <v>61707</v>
      </c>
      <c r="D31" s="203">
        <v>683</v>
      </c>
      <c r="E31" s="111">
        <v>65806</v>
      </c>
      <c r="F31" s="202">
        <v>721</v>
      </c>
      <c r="G31" s="204">
        <f>+'TODOS LOS AÑOS'!AK30</f>
        <v>69461</v>
      </c>
      <c r="H31" s="244">
        <v>759</v>
      </c>
      <c r="I31" s="204">
        <v>73509</v>
      </c>
      <c r="J31" s="244">
        <v>800</v>
      </c>
      <c r="K31" s="204">
        <f>$I31-'Año 2010'!$I31</f>
        <v>15441</v>
      </c>
      <c r="L31" s="202">
        <f>$J31-'Año 2010'!$J31</f>
        <v>163</v>
      </c>
      <c r="M31" s="243"/>
    </row>
    <row r="32" spans="1:13" x14ac:dyDescent="0.2">
      <c r="A32" s="126">
        <v>28</v>
      </c>
      <c r="B32" s="136" t="s">
        <v>28</v>
      </c>
      <c r="C32" s="201">
        <v>17788</v>
      </c>
      <c r="D32" s="203">
        <v>2746</v>
      </c>
      <c r="E32" s="204">
        <v>18863</v>
      </c>
      <c r="F32" s="202">
        <v>2924</v>
      </c>
      <c r="G32" s="204">
        <f>+'TODOS LOS AÑOS'!AK31</f>
        <v>19869</v>
      </c>
      <c r="H32" s="244">
        <v>3074</v>
      </c>
      <c r="I32" s="204">
        <v>20824</v>
      </c>
      <c r="J32" s="244">
        <v>3198</v>
      </c>
      <c r="K32" s="204">
        <f>$I32-'Año 2010'!$I32</f>
        <v>3867</v>
      </c>
      <c r="L32" s="202">
        <f>$J32-'Año 2010'!$J32</f>
        <v>582</v>
      </c>
      <c r="M32" s="243"/>
    </row>
    <row r="33" spans="1:13" x14ac:dyDescent="0.2">
      <c r="A33" s="126">
        <v>29</v>
      </c>
      <c r="B33" s="136" t="s">
        <v>29</v>
      </c>
      <c r="C33" s="201">
        <v>572691</v>
      </c>
      <c r="D33" s="203">
        <v>4624</v>
      </c>
      <c r="E33" s="204">
        <v>610268</v>
      </c>
      <c r="F33" s="202">
        <v>5086</v>
      </c>
      <c r="G33" s="204">
        <f>+'TODOS LOS AÑOS'!AK32</f>
        <v>642850</v>
      </c>
      <c r="H33" s="244">
        <v>5509</v>
      </c>
      <c r="I33" s="204">
        <v>681172</v>
      </c>
      <c r="J33" s="244">
        <v>6013</v>
      </c>
      <c r="K33" s="204">
        <f>$I33-'Año 2010'!$I33</f>
        <v>137802</v>
      </c>
      <c r="L33" s="202">
        <f>$J33-'Año 2010'!$J33</f>
        <v>1753</v>
      </c>
      <c r="M33" s="243"/>
    </row>
    <row r="34" spans="1:13" x14ac:dyDescent="0.2">
      <c r="A34" s="126">
        <v>30</v>
      </c>
      <c r="B34" s="136" t="s">
        <v>30</v>
      </c>
      <c r="C34" s="201">
        <v>44091</v>
      </c>
      <c r="D34" s="203">
        <v>2430</v>
      </c>
      <c r="E34" s="204">
        <v>46879</v>
      </c>
      <c r="F34" s="202">
        <v>2562</v>
      </c>
      <c r="G34" s="204">
        <f>+'TODOS LOS AÑOS'!AK33</f>
        <v>49093</v>
      </c>
      <c r="H34" s="244">
        <v>2694</v>
      </c>
      <c r="I34" s="204">
        <v>51455</v>
      </c>
      <c r="J34" s="244">
        <v>2805</v>
      </c>
      <c r="K34" s="204">
        <f>$I34-'Año 2010'!$I34</f>
        <v>9460</v>
      </c>
      <c r="L34" s="202">
        <f>$J34-'Año 2010'!$J34</f>
        <v>504</v>
      </c>
      <c r="M34" s="243"/>
    </row>
    <row r="35" spans="1:13" x14ac:dyDescent="0.2">
      <c r="A35" s="126">
        <v>31</v>
      </c>
      <c r="B35" s="136" t="s">
        <v>31</v>
      </c>
      <c r="C35" s="201">
        <v>104268</v>
      </c>
      <c r="D35" s="203">
        <v>2554</v>
      </c>
      <c r="E35" s="204">
        <v>111240</v>
      </c>
      <c r="F35" s="202">
        <v>2694</v>
      </c>
      <c r="G35" s="204">
        <f>+'TODOS LOS AÑOS'!AK34</f>
        <v>119040</v>
      </c>
      <c r="H35" s="244">
        <v>2820</v>
      </c>
      <c r="I35" s="204">
        <v>125946</v>
      </c>
      <c r="J35" s="244">
        <v>2947</v>
      </c>
      <c r="K35" s="204">
        <f>$I35-'Año 2010'!$I35</f>
        <v>24456</v>
      </c>
      <c r="L35" s="202">
        <f>$J35-'Año 2010'!$J35</f>
        <v>501</v>
      </c>
      <c r="M35" s="243"/>
    </row>
    <row r="36" spans="1:13" x14ac:dyDescent="0.2">
      <c r="A36" s="126">
        <v>32</v>
      </c>
      <c r="B36" s="136" t="s">
        <v>32</v>
      </c>
      <c r="C36" s="201">
        <v>9189</v>
      </c>
      <c r="D36" s="203">
        <v>849</v>
      </c>
      <c r="E36" s="204">
        <v>9770</v>
      </c>
      <c r="F36" s="202">
        <v>903</v>
      </c>
      <c r="G36" s="204">
        <f>+'TODOS LOS AÑOS'!AK35</f>
        <v>10264</v>
      </c>
      <c r="H36" s="244">
        <v>932</v>
      </c>
      <c r="I36" s="204">
        <v>10843</v>
      </c>
      <c r="J36" s="244">
        <v>984</v>
      </c>
      <c r="K36" s="204">
        <f>$I36-'Año 2010'!$I36</f>
        <v>2175</v>
      </c>
      <c r="L36" s="202">
        <f>$J36-'Año 2010'!$J36</f>
        <v>175</v>
      </c>
      <c r="M36" s="243"/>
    </row>
    <row r="37" spans="1:13" x14ac:dyDescent="0.2">
      <c r="A37" s="126">
        <v>33</v>
      </c>
      <c r="B37" s="136" t="s">
        <v>33</v>
      </c>
      <c r="C37" s="201">
        <v>2540</v>
      </c>
      <c r="D37" s="203">
        <v>161</v>
      </c>
      <c r="E37" s="204">
        <v>2694</v>
      </c>
      <c r="F37" s="202">
        <v>168</v>
      </c>
      <c r="G37" s="204">
        <f>+'TODOS LOS AÑOS'!AK36</f>
        <v>2813</v>
      </c>
      <c r="H37" s="244">
        <v>175</v>
      </c>
      <c r="I37" s="204">
        <v>2924</v>
      </c>
      <c r="J37" s="244">
        <v>189</v>
      </c>
      <c r="K37" s="204">
        <f>$I37-'Año 2010'!$I37</f>
        <v>515</v>
      </c>
      <c r="L37" s="202">
        <f>$J37-'Año 2010'!$J37</f>
        <v>39</v>
      </c>
      <c r="M37" s="243"/>
    </row>
    <row r="38" spans="1:13" x14ac:dyDescent="0.2">
      <c r="A38" s="126">
        <v>34</v>
      </c>
      <c r="B38" s="136" t="s">
        <v>34</v>
      </c>
      <c r="C38" s="201">
        <v>679060</v>
      </c>
      <c r="D38" s="203">
        <v>111616</v>
      </c>
      <c r="E38" s="204">
        <v>707442</v>
      </c>
      <c r="F38" s="202">
        <v>117482</v>
      </c>
      <c r="G38" s="204">
        <f>+'TODOS LOS AÑOS'!AK37</f>
        <v>730295</v>
      </c>
      <c r="H38" s="244">
        <v>122960</v>
      </c>
      <c r="I38" s="204">
        <v>750149</v>
      </c>
      <c r="J38" s="244">
        <v>127854</v>
      </c>
      <c r="K38" s="204">
        <f>$I38-'Año 2010'!$I38</f>
        <v>93196</v>
      </c>
      <c r="L38" s="202">
        <f>$J38-'Año 2010'!$J38</f>
        <v>20553</v>
      </c>
      <c r="M38" s="243"/>
    </row>
    <row r="39" spans="1:13" ht="14.25" customHeight="1" x14ac:dyDescent="0.2">
      <c r="A39" s="126">
        <v>35</v>
      </c>
      <c r="B39" s="136" t="s">
        <v>35</v>
      </c>
      <c r="C39" s="210">
        <v>20372</v>
      </c>
      <c r="D39" s="112">
        <v>1305</v>
      </c>
      <c r="E39" s="204">
        <v>21742</v>
      </c>
      <c r="F39" s="113">
        <v>1398</v>
      </c>
      <c r="G39" s="111">
        <f>+'TODOS LOS AÑOS'!AK38</f>
        <v>22928</v>
      </c>
      <c r="H39" s="247">
        <v>1509</v>
      </c>
      <c r="I39" s="111">
        <v>24095</v>
      </c>
      <c r="J39" s="247">
        <v>1592</v>
      </c>
      <c r="K39" s="111">
        <f>$I39-'Año 2010'!$I39</f>
        <v>4760</v>
      </c>
      <c r="L39" s="113">
        <f>$J39-'Año 2010'!$J39</f>
        <v>358</v>
      </c>
      <c r="M39" s="248"/>
    </row>
    <row r="40" spans="1:13" x14ac:dyDescent="0.2">
      <c r="A40" s="126">
        <v>36</v>
      </c>
      <c r="B40" s="136" t="s">
        <v>36</v>
      </c>
      <c r="C40" s="201">
        <v>202105</v>
      </c>
      <c r="D40" s="203">
        <v>669</v>
      </c>
      <c r="E40" s="111">
        <v>215271</v>
      </c>
      <c r="F40" s="202">
        <v>713</v>
      </c>
      <c r="G40" s="204">
        <f>+'TODOS LOS AÑOS'!AK39</f>
        <v>227328</v>
      </c>
      <c r="H40" s="244">
        <v>763</v>
      </c>
      <c r="I40" s="204">
        <v>240010</v>
      </c>
      <c r="J40" s="244">
        <v>803</v>
      </c>
      <c r="K40" s="204">
        <f>$I40-'Año 2010'!$I40</f>
        <v>49419</v>
      </c>
      <c r="L40" s="202">
        <f>$J40-'Año 2010'!$J40</f>
        <v>185</v>
      </c>
      <c r="M40" s="243"/>
    </row>
    <row r="41" spans="1:13" ht="12.75" customHeight="1" x14ac:dyDescent="0.2">
      <c r="A41" s="126">
        <v>37</v>
      </c>
      <c r="B41" s="136" t="s">
        <v>37</v>
      </c>
      <c r="C41" s="210">
        <v>72709</v>
      </c>
      <c r="D41" s="112">
        <v>3356</v>
      </c>
      <c r="E41" s="204">
        <v>79446</v>
      </c>
      <c r="F41" s="113">
        <v>3615</v>
      </c>
      <c r="G41" s="111">
        <f>+'TODOS LOS AÑOS'!AK40</f>
        <v>86593</v>
      </c>
      <c r="H41" s="247">
        <v>3863</v>
      </c>
      <c r="I41" s="111">
        <v>93116</v>
      </c>
      <c r="J41" s="247">
        <v>4137</v>
      </c>
      <c r="K41" s="111">
        <f>$I41-'Año 2010'!$I41</f>
        <v>25037</v>
      </c>
      <c r="L41" s="113">
        <f>$J41-'Año 2010'!$J41</f>
        <v>978</v>
      </c>
      <c r="M41" s="248"/>
    </row>
    <row r="42" spans="1:13" ht="25.5" x14ac:dyDescent="0.2">
      <c r="A42" s="126">
        <v>38</v>
      </c>
      <c r="B42" s="136" t="s">
        <v>38</v>
      </c>
      <c r="C42" s="210">
        <v>126744</v>
      </c>
      <c r="D42" s="112">
        <v>3958</v>
      </c>
      <c r="E42" s="111">
        <v>131552</v>
      </c>
      <c r="F42" s="113">
        <v>4199</v>
      </c>
      <c r="G42" s="111">
        <f>+'TODOS LOS AÑOS'!AK41</f>
        <v>136042</v>
      </c>
      <c r="H42" s="247">
        <v>4422</v>
      </c>
      <c r="I42" s="111">
        <v>139798</v>
      </c>
      <c r="J42" s="247">
        <v>4614</v>
      </c>
      <c r="K42" s="111">
        <f>$I42-'Año 2010'!$I42</f>
        <v>16649</v>
      </c>
      <c r="L42" s="113">
        <f>$J42-'Año 2010'!$J42</f>
        <v>829</v>
      </c>
      <c r="M42" s="248"/>
    </row>
    <row r="43" spans="1:13" x14ac:dyDescent="0.2">
      <c r="A43" s="126">
        <v>39</v>
      </c>
      <c r="B43" s="136" t="s">
        <v>39</v>
      </c>
      <c r="C43" s="201">
        <v>135106</v>
      </c>
      <c r="D43" s="203">
        <v>17788</v>
      </c>
      <c r="E43" s="111">
        <v>143665</v>
      </c>
      <c r="F43" s="202">
        <v>19369</v>
      </c>
      <c r="G43" s="204">
        <f>+'TODOS LOS AÑOS'!AK42</f>
        <v>150565</v>
      </c>
      <c r="H43" s="244">
        <v>20528</v>
      </c>
      <c r="I43" s="204">
        <v>156537</v>
      </c>
      <c r="J43" s="244">
        <v>21659</v>
      </c>
      <c r="K43" s="204">
        <f>$I43-'Año 2010'!$I43</f>
        <v>26098</v>
      </c>
      <c r="L43" s="202">
        <f>$J43-'Año 2010'!$J43</f>
        <v>4572</v>
      </c>
      <c r="M43" s="243"/>
    </row>
    <row r="44" spans="1:13" x14ac:dyDescent="0.2">
      <c r="A44" s="126">
        <v>40</v>
      </c>
      <c r="B44" s="136" t="s">
        <v>40</v>
      </c>
      <c r="C44" s="201">
        <v>12502</v>
      </c>
      <c r="D44" s="203">
        <v>1123</v>
      </c>
      <c r="E44" s="204">
        <v>13268</v>
      </c>
      <c r="F44" s="202">
        <v>1236</v>
      </c>
      <c r="G44" s="204">
        <f>+'TODOS LOS AÑOS'!AK43</f>
        <v>13949</v>
      </c>
      <c r="H44" s="244">
        <v>1327</v>
      </c>
      <c r="I44" s="204">
        <v>14602</v>
      </c>
      <c r="J44" s="244">
        <v>1416</v>
      </c>
      <c r="K44" s="204">
        <f>$I44-'Año 2010'!$I44</f>
        <v>2669</v>
      </c>
      <c r="L44" s="202">
        <f>$J44-'Año 2010'!$J44</f>
        <v>368</v>
      </c>
      <c r="M44" s="243"/>
    </row>
    <row r="45" spans="1:13" ht="25.5" x14ac:dyDescent="0.2">
      <c r="A45" s="126">
        <v>41</v>
      </c>
      <c r="B45" s="136" t="s">
        <v>41</v>
      </c>
      <c r="C45" s="210">
        <v>179918</v>
      </c>
      <c r="D45" s="112">
        <v>5316</v>
      </c>
      <c r="E45" s="204">
        <v>197698</v>
      </c>
      <c r="F45" s="113">
        <v>5880</v>
      </c>
      <c r="G45" s="111">
        <f>+'TODOS LOS AÑOS'!AK44</f>
        <v>212629</v>
      </c>
      <c r="H45" s="247">
        <v>6332</v>
      </c>
      <c r="I45" s="111">
        <v>227141</v>
      </c>
      <c r="J45" s="247">
        <v>6787</v>
      </c>
      <c r="K45" s="111">
        <f>$I45-'Año 2010'!$I45</f>
        <v>62145</v>
      </c>
      <c r="L45" s="113">
        <f>$J45-'Año 2010'!$J45</f>
        <v>1853</v>
      </c>
      <c r="M45" s="248"/>
    </row>
    <row r="46" spans="1:13" ht="25.5" x14ac:dyDescent="0.2">
      <c r="A46" s="126">
        <v>42</v>
      </c>
      <c r="B46" s="136" t="s">
        <v>42</v>
      </c>
      <c r="C46" s="210">
        <v>2793</v>
      </c>
      <c r="D46" s="112">
        <v>329</v>
      </c>
      <c r="E46" s="111">
        <v>3009</v>
      </c>
      <c r="F46" s="113">
        <v>352</v>
      </c>
      <c r="G46" s="111">
        <f>+'TODOS LOS AÑOS'!AK45</f>
        <v>3220</v>
      </c>
      <c r="H46" s="247">
        <v>383</v>
      </c>
      <c r="I46" s="111">
        <v>3408</v>
      </c>
      <c r="J46" s="247">
        <v>402</v>
      </c>
      <c r="K46" s="111">
        <f>$I46-'Año 2010'!$I46</f>
        <v>777</v>
      </c>
      <c r="L46" s="113">
        <f>$J46-'Año 2010'!$J46</f>
        <v>91</v>
      </c>
      <c r="M46" s="248"/>
    </row>
    <row r="47" spans="1:13" ht="25.5" x14ac:dyDescent="0.2">
      <c r="A47" s="126">
        <v>43</v>
      </c>
      <c r="B47" s="136" t="s">
        <v>171</v>
      </c>
      <c r="C47" s="210">
        <v>3838</v>
      </c>
      <c r="D47" s="112">
        <v>639</v>
      </c>
      <c r="E47" s="111">
        <v>4158</v>
      </c>
      <c r="F47" s="113">
        <v>686</v>
      </c>
      <c r="G47" s="111">
        <f>+'TODOS LOS AÑOS'!AK46</f>
        <v>4473</v>
      </c>
      <c r="H47" s="247">
        <v>738</v>
      </c>
      <c r="I47" s="111">
        <v>4742</v>
      </c>
      <c r="J47" s="247">
        <v>780</v>
      </c>
      <c r="K47" s="111">
        <f>$I47-'Año 2010'!$I47</f>
        <v>1133</v>
      </c>
      <c r="L47" s="113">
        <f>$J47-'Año 2010'!$J47</f>
        <v>197</v>
      </c>
      <c r="M47" s="248"/>
    </row>
    <row r="48" spans="1:13" x14ac:dyDescent="0.2">
      <c r="A48" s="126">
        <v>44</v>
      </c>
      <c r="B48" s="136" t="s">
        <v>174</v>
      </c>
      <c r="C48" s="201">
        <v>10703</v>
      </c>
      <c r="D48" s="203">
        <v>4781</v>
      </c>
      <c r="E48" s="111">
        <v>11481</v>
      </c>
      <c r="F48" s="202">
        <v>5215</v>
      </c>
      <c r="G48" s="204">
        <f>+'TODOS LOS AÑOS'!AK47</f>
        <v>12154</v>
      </c>
      <c r="H48" s="244">
        <v>5570</v>
      </c>
      <c r="I48" s="204">
        <v>12821</v>
      </c>
      <c r="J48" s="244">
        <v>5929</v>
      </c>
      <c r="K48" s="204">
        <f>$I48-'Año 2010'!$I48</f>
        <v>2717</v>
      </c>
      <c r="L48" s="202">
        <f>$J48-'Año 2010'!$J48</f>
        <v>1469</v>
      </c>
      <c r="M48" s="243"/>
    </row>
    <row r="49" spans="1:13" x14ac:dyDescent="0.2">
      <c r="A49" s="126">
        <v>45</v>
      </c>
      <c r="B49" s="136" t="s">
        <v>43</v>
      </c>
      <c r="C49" s="201">
        <v>3308</v>
      </c>
      <c r="D49" s="203">
        <v>490</v>
      </c>
      <c r="E49" s="204">
        <v>3551</v>
      </c>
      <c r="F49" s="202">
        <v>537</v>
      </c>
      <c r="G49" s="204">
        <f>+'TODOS LOS AÑOS'!AK48</f>
        <v>3773</v>
      </c>
      <c r="H49" s="244">
        <v>562</v>
      </c>
      <c r="I49" s="204">
        <v>4029</v>
      </c>
      <c r="J49" s="244">
        <v>592</v>
      </c>
      <c r="K49" s="204">
        <f>$I49-'Año 2010'!$I49</f>
        <v>943</v>
      </c>
      <c r="L49" s="202">
        <f>$J49-'Año 2010'!$J49</f>
        <v>135</v>
      </c>
      <c r="M49" s="243"/>
    </row>
    <row r="50" spans="1:13" x14ac:dyDescent="0.2">
      <c r="A50" s="126">
        <v>46</v>
      </c>
      <c r="B50" s="136" t="s">
        <v>44</v>
      </c>
      <c r="C50" s="201">
        <v>1826835</v>
      </c>
      <c r="D50" s="203">
        <v>41277</v>
      </c>
      <c r="E50" s="204">
        <v>1953993</v>
      </c>
      <c r="F50" s="202">
        <v>43543</v>
      </c>
      <c r="G50" s="204">
        <f>+'TODOS LOS AÑOS'!AK49</f>
        <v>2061059</v>
      </c>
      <c r="H50" s="244">
        <v>45738</v>
      </c>
      <c r="I50" s="204">
        <v>2161679</v>
      </c>
      <c r="J50" s="244">
        <v>47846</v>
      </c>
      <c r="K50" s="204">
        <f>$I50-'Año 2010'!$I50</f>
        <v>436724</v>
      </c>
      <c r="L50" s="202">
        <f>$J50-'Año 2010'!$J50</f>
        <v>8884</v>
      </c>
      <c r="M50" s="243"/>
    </row>
    <row r="51" spans="1:13" x14ac:dyDescent="0.2">
      <c r="A51" s="126">
        <v>47</v>
      </c>
      <c r="B51" s="136" t="s">
        <v>45</v>
      </c>
      <c r="C51" s="201">
        <v>98588</v>
      </c>
      <c r="D51" s="203">
        <v>3053</v>
      </c>
      <c r="E51" s="204">
        <v>107358</v>
      </c>
      <c r="F51" s="202">
        <v>3328</v>
      </c>
      <c r="G51" s="204">
        <f>+'TODOS LOS AÑOS'!AK50</f>
        <v>116717</v>
      </c>
      <c r="H51" s="244">
        <v>3567</v>
      </c>
      <c r="I51" s="204">
        <v>125468</v>
      </c>
      <c r="J51" s="244">
        <v>3821</v>
      </c>
      <c r="K51" s="204">
        <f>$I51-'Año 2010'!$I51</f>
        <v>32820</v>
      </c>
      <c r="L51" s="202">
        <f>$J51-'Año 2010'!$J51</f>
        <v>1005</v>
      </c>
      <c r="M51" s="243"/>
    </row>
    <row r="52" spans="1:13" x14ac:dyDescent="0.2">
      <c r="A52" s="126">
        <v>48</v>
      </c>
      <c r="B52" s="136" t="s">
        <v>46</v>
      </c>
      <c r="C52" s="201">
        <v>5522</v>
      </c>
      <c r="D52" s="203">
        <v>398</v>
      </c>
      <c r="E52" s="204">
        <v>5889</v>
      </c>
      <c r="F52" s="202">
        <v>441</v>
      </c>
      <c r="G52" s="204">
        <f>+'TODOS LOS AÑOS'!AK51</f>
        <v>6220</v>
      </c>
      <c r="H52" s="244">
        <v>457</v>
      </c>
      <c r="I52" s="204">
        <v>6586</v>
      </c>
      <c r="J52" s="244">
        <v>486</v>
      </c>
      <c r="K52" s="204">
        <f>$I52-'Año 2010'!$I52</f>
        <v>1480</v>
      </c>
      <c r="L52" s="202">
        <f>$J52-'Año 2010'!$J52</f>
        <v>120</v>
      </c>
      <c r="M52" s="243"/>
    </row>
    <row r="53" spans="1:13" ht="25.5" x14ac:dyDescent="0.2">
      <c r="A53" s="126">
        <v>49</v>
      </c>
      <c r="B53" s="136" t="s">
        <v>47</v>
      </c>
      <c r="C53" s="210">
        <v>36644</v>
      </c>
      <c r="D53" s="112">
        <v>578</v>
      </c>
      <c r="E53" s="204">
        <v>40897</v>
      </c>
      <c r="F53" s="113">
        <v>642</v>
      </c>
      <c r="G53" s="111">
        <f>+'TODOS LOS AÑOS'!AK52</f>
        <v>44720</v>
      </c>
      <c r="H53" s="247">
        <v>720</v>
      </c>
      <c r="I53" s="111">
        <v>48919</v>
      </c>
      <c r="J53" s="247">
        <v>792</v>
      </c>
      <c r="K53" s="111">
        <f>$I53-'Año 2010'!$I53</f>
        <v>15118</v>
      </c>
      <c r="L53" s="113">
        <f>$J53-'Año 2010'!$J53</f>
        <v>278</v>
      </c>
      <c r="M53" s="248"/>
    </row>
    <row r="54" spans="1:13" x14ac:dyDescent="0.2">
      <c r="A54" s="126">
        <v>50</v>
      </c>
      <c r="B54" s="136" t="s">
        <v>48</v>
      </c>
      <c r="C54" s="201">
        <v>63031</v>
      </c>
      <c r="D54" s="203">
        <v>279</v>
      </c>
      <c r="E54" s="111">
        <v>67914</v>
      </c>
      <c r="F54" s="202">
        <v>313</v>
      </c>
      <c r="G54" s="204">
        <f>+'TODOS LOS AÑOS'!AK53</f>
        <v>72180</v>
      </c>
      <c r="H54" s="244">
        <v>338</v>
      </c>
      <c r="I54" s="204">
        <v>76884</v>
      </c>
      <c r="J54" s="244">
        <v>361</v>
      </c>
      <c r="K54" s="204">
        <f>$I54-'Año 2010'!$I54</f>
        <v>17913</v>
      </c>
      <c r="L54" s="202">
        <f>$J54-'Año 2010'!$J54</f>
        <v>111</v>
      </c>
      <c r="M54" s="243"/>
    </row>
    <row r="55" spans="1:13" x14ac:dyDescent="0.2">
      <c r="A55" s="126">
        <v>51</v>
      </c>
      <c r="B55" s="136" t="s">
        <v>173</v>
      </c>
      <c r="C55" s="201">
        <v>430</v>
      </c>
      <c r="D55" s="203">
        <v>71</v>
      </c>
      <c r="E55" s="204">
        <v>440</v>
      </c>
      <c r="F55" s="202">
        <v>73</v>
      </c>
      <c r="G55" s="204">
        <f>+'TODOS LOS AÑOS'!AK54</f>
        <v>451</v>
      </c>
      <c r="H55" s="244">
        <v>74</v>
      </c>
      <c r="I55" s="204">
        <v>461</v>
      </c>
      <c r="J55" s="244">
        <v>76</v>
      </c>
      <c r="K55" s="204">
        <f>$I55-'Año 2010'!$I55</f>
        <v>36</v>
      </c>
      <c r="L55" s="202">
        <f>$J55-'Año 2010'!$J55</f>
        <v>9</v>
      </c>
      <c r="M55" s="243"/>
    </row>
    <row r="56" spans="1:13" x14ac:dyDescent="0.2">
      <c r="A56" s="126">
        <v>52</v>
      </c>
      <c r="B56" s="136" t="s">
        <v>49</v>
      </c>
      <c r="C56" s="201">
        <v>28552</v>
      </c>
      <c r="D56" s="203">
        <v>4639</v>
      </c>
      <c r="E56" s="204">
        <v>29945</v>
      </c>
      <c r="F56" s="202">
        <v>4932</v>
      </c>
      <c r="G56" s="204">
        <f>+'TODOS LOS AÑOS'!AK55</f>
        <v>31149</v>
      </c>
      <c r="H56" s="244">
        <v>5157</v>
      </c>
      <c r="I56" s="204">
        <v>32382</v>
      </c>
      <c r="J56" s="244">
        <v>5418</v>
      </c>
      <c r="K56" s="204">
        <f>$I56-'Año 2010'!$I56</f>
        <v>4793</v>
      </c>
      <c r="L56" s="202">
        <f>$J56-'Año 2010'!$J56</f>
        <v>976</v>
      </c>
      <c r="M56" s="243"/>
    </row>
    <row r="57" spans="1:13" ht="25.5" x14ac:dyDescent="0.2">
      <c r="A57" s="126">
        <v>53</v>
      </c>
      <c r="B57" s="136" t="s">
        <v>50</v>
      </c>
      <c r="C57" s="210">
        <v>7300</v>
      </c>
      <c r="D57" s="112">
        <v>426</v>
      </c>
      <c r="E57" s="204">
        <v>7891</v>
      </c>
      <c r="F57" s="113">
        <v>450</v>
      </c>
      <c r="G57" s="111">
        <f>+'TODOS LOS AÑOS'!AK56</f>
        <v>8411</v>
      </c>
      <c r="H57" s="247">
        <v>469</v>
      </c>
      <c r="I57" s="111">
        <v>8990</v>
      </c>
      <c r="J57" s="247">
        <v>488</v>
      </c>
      <c r="K57" s="111">
        <f>$I57-'Año 2010'!$I57</f>
        <v>2006</v>
      </c>
      <c r="L57" s="113">
        <f>$J57-'Año 2010'!$J57</f>
        <v>83</v>
      </c>
      <c r="M57" s="248"/>
    </row>
    <row r="58" spans="1:13" x14ac:dyDescent="0.2">
      <c r="A58" s="126">
        <v>54</v>
      </c>
      <c r="B58" s="136" t="s">
        <v>51</v>
      </c>
      <c r="C58" s="201">
        <v>238058</v>
      </c>
      <c r="D58" s="203">
        <v>648</v>
      </c>
      <c r="E58" s="111">
        <v>255778</v>
      </c>
      <c r="F58" s="202">
        <v>676</v>
      </c>
      <c r="G58" s="204">
        <f>+'TODOS LOS AÑOS'!AK57</f>
        <v>271904</v>
      </c>
      <c r="H58" s="244">
        <v>727</v>
      </c>
      <c r="I58" s="204">
        <v>287629</v>
      </c>
      <c r="J58" s="244">
        <v>765</v>
      </c>
      <c r="K58" s="204">
        <f>$I58-'Año 2010'!$I58</f>
        <v>65242</v>
      </c>
      <c r="L58" s="202">
        <f>$J58-'Año 2010'!$J58</f>
        <v>164</v>
      </c>
      <c r="M58" s="243"/>
    </row>
    <row r="59" spans="1:13" x14ac:dyDescent="0.2">
      <c r="A59" s="126">
        <v>55</v>
      </c>
      <c r="B59" s="136" t="s">
        <v>52</v>
      </c>
      <c r="C59" s="201">
        <v>3063</v>
      </c>
      <c r="D59" s="203">
        <v>165</v>
      </c>
      <c r="E59" s="204">
        <v>3282</v>
      </c>
      <c r="F59" s="202">
        <v>183</v>
      </c>
      <c r="G59" s="204">
        <f>+'TODOS LOS AÑOS'!AK58</f>
        <v>3545</v>
      </c>
      <c r="H59" s="244">
        <v>199</v>
      </c>
      <c r="I59" s="204">
        <v>3743</v>
      </c>
      <c r="J59" s="244">
        <v>217</v>
      </c>
      <c r="K59" s="204">
        <f>$I59-'Año 2010'!$I59</f>
        <v>872</v>
      </c>
      <c r="L59" s="202">
        <f>$J59-'Año 2010'!$J59</f>
        <v>64</v>
      </c>
      <c r="M59" s="243"/>
    </row>
    <row r="60" spans="1:13" ht="17.25" customHeight="1" x14ac:dyDescent="0.2">
      <c r="A60" s="126">
        <v>56</v>
      </c>
      <c r="B60" s="136" t="s">
        <v>53</v>
      </c>
      <c r="C60" s="210">
        <v>82038</v>
      </c>
      <c r="D60" s="112">
        <v>5086</v>
      </c>
      <c r="E60" s="204">
        <v>89309</v>
      </c>
      <c r="F60" s="113">
        <v>5430</v>
      </c>
      <c r="G60" s="111">
        <f>+'TODOS LOS AÑOS'!AK59</f>
        <v>95463</v>
      </c>
      <c r="H60" s="247">
        <v>5727</v>
      </c>
      <c r="I60" s="111">
        <v>102430</v>
      </c>
      <c r="J60" s="247">
        <v>6083</v>
      </c>
      <c r="K60" s="111">
        <f>$I60-'Año 2010'!$I60</f>
        <v>25345</v>
      </c>
      <c r="L60" s="113">
        <f>$J60-'Año 2010'!$J60</f>
        <v>1300</v>
      </c>
      <c r="M60" s="248"/>
    </row>
    <row r="61" spans="1:13" ht="17.25" customHeight="1" x14ac:dyDescent="0.2">
      <c r="A61" s="126">
        <v>57</v>
      </c>
      <c r="B61" s="136" t="s">
        <v>198</v>
      </c>
      <c r="C61" s="216">
        <v>1276</v>
      </c>
      <c r="D61" s="218">
        <v>605</v>
      </c>
      <c r="E61" s="111">
        <v>1779</v>
      </c>
      <c r="F61" s="217">
        <v>693</v>
      </c>
      <c r="G61" s="219">
        <f>+'TODOS LOS AÑOS'!AK60</f>
        <v>2277</v>
      </c>
      <c r="H61" s="250">
        <v>762</v>
      </c>
      <c r="I61" s="219">
        <v>2723</v>
      </c>
      <c r="J61" s="250">
        <v>794</v>
      </c>
      <c r="K61" s="219">
        <f>$I61-'Año 2010'!$I61</f>
        <v>1857</v>
      </c>
      <c r="L61" s="217">
        <f>$J61-'Año 2010'!$J61</f>
        <v>257</v>
      </c>
      <c r="M61" s="248"/>
    </row>
    <row r="62" spans="1:13" ht="17.25" customHeight="1" x14ac:dyDescent="0.2">
      <c r="A62" s="126">
        <v>58</v>
      </c>
      <c r="B62" s="136" t="s">
        <v>199</v>
      </c>
      <c r="C62" s="216">
        <v>412</v>
      </c>
      <c r="D62" s="218">
        <v>277</v>
      </c>
      <c r="E62" s="219">
        <v>604</v>
      </c>
      <c r="F62" s="217">
        <v>339</v>
      </c>
      <c r="G62" s="219">
        <f>+'TODOS LOS AÑOS'!AK61</f>
        <v>766</v>
      </c>
      <c r="H62" s="250">
        <v>371</v>
      </c>
      <c r="I62" s="219">
        <v>924</v>
      </c>
      <c r="J62" s="250">
        <v>396</v>
      </c>
      <c r="K62" s="219">
        <f>$I62-'Año 2010'!$I62</f>
        <v>636</v>
      </c>
      <c r="L62" s="217">
        <f>$J62-'Año 2010'!$J62</f>
        <v>127</v>
      </c>
      <c r="M62" s="248"/>
    </row>
    <row r="63" spans="1:13" ht="17.25" customHeight="1" x14ac:dyDescent="0.2">
      <c r="A63" s="126">
        <v>59</v>
      </c>
      <c r="B63" s="136" t="s">
        <v>200</v>
      </c>
      <c r="C63" s="216">
        <v>1161</v>
      </c>
      <c r="D63" s="218">
        <v>597</v>
      </c>
      <c r="E63" s="219">
        <v>1564</v>
      </c>
      <c r="F63" s="217">
        <v>744</v>
      </c>
      <c r="G63" s="219">
        <f>+'TODOS LOS AÑOS'!AK62</f>
        <v>2025</v>
      </c>
      <c r="H63" s="250">
        <v>830</v>
      </c>
      <c r="I63" s="219">
        <v>2438</v>
      </c>
      <c r="J63" s="250">
        <v>912</v>
      </c>
      <c r="K63" s="219">
        <f>$I63-'Año 2010'!$I63</f>
        <v>1656</v>
      </c>
      <c r="L63" s="217">
        <f>$J63-'Año 2010'!$J63</f>
        <v>384</v>
      </c>
      <c r="M63" s="248"/>
    </row>
    <row r="64" spans="1:13" ht="17.25" customHeight="1" x14ac:dyDescent="0.2">
      <c r="A64" s="126">
        <v>60</v>
      </c>
      <c r="B64" s="136" t="s">
        <v>201</v>
      </c>
      <c r="C64" s="216">
        <v>4950</v>
      </c>
      <c r="D64" s="218">
        <v>759</v>
      </c>
      <c r="E64" s="219">
        <v>6707</v>
      </c>
      <c r="F64" s="217">
        <v>916</v>
      </c>
      <c r="G64" s="219">
        <f>+'TODOS LOS AÑOS'!AK63</f>
        <v>7992</v>
      </c>
      <c r="H64" s="250">
        <v>1033</v>
      </c>
      <c r="I64" s="219">
        <v>9210</v>
      </c>
      <c r="J64" s="250">
        <v>1173</v>
      </c>
      <c r="K64" s="219">
        <f>$I64-'Año 2010'!$I64</f>
        <v>5861</v>
      </c>
      <c r="L64" s="217">
        <f>$J64-'Año 2010'!$J64</f>
        <v>547</v>
      </c>
      <c r="M64" s="248"/>
    </row>
    <row r="65" spans="1:16" ht="17.25" customHeight="1" x14ac:dyDescent="0.2">
      <c r="A65" s="126">
        <v>61</v>
      </c>
      <c r="B65" s="136" t="s">
        <v>202</v>
      </c>
      <c r="C65" s="216">
        <v>17553</v>
      </c>
      <c r="D65" s="218">
        <v>4156</v>
      </c>
      <c r="E65" s="219">
        <v>25683</v>
      </c>
      <c r="F65" s="217">
        <v>5607</v>
      </c>
      <c r="G65" s="219">
        <f>+'TODOS LOS AÑOS'!AK64</f>
        <v>32016</v>
      </c>
      <c r="H65" s="250">
        <v>6812</v>
      </c>
      <c r="I65" s="219">
        <v>37472</v>
      </c>
      <c r="J65" s="250">
        <v>7966</v>
      </c>
      <c r="K65" s="219">
        <f>$I65-'Año 2010'!$I65</f>
        <v>25593</v>
      </c>
      <c r="L65" s="217">
        <f>$J65-'Año 2010'!$J65</f>
        <v>4801</v>
      </c>
      <c r="M65" s="248"/>
    </row>
    <row r="66" spans="1:16" ht="17.25" customHeight="1" x14ac:dyDescent="0.2">
      <c r="A66" s="126">
        <v>62</v>
      </c>
      <c r="B66" s="136" t="s">
        <v>203</v>
      </c>
      <c r="C66" s="216">
        <v>3327</v>
      </c>
      <c r="D66" s="218">
        <v>1086</v>
      </c>
      <c r="E66" s="219">
        <v>4622</v>
      </c>
      <c r="F66" s="217">
        <v>1195</v>
      </c>
      <c r="G66" s="219">
        <f>+'TODOS LOS AÑOS'!AK65</f>
        <v>5432</v>
      </c>
      <c r="H66" s="250">
        <v>1295</v>
      </c>
      <c r="I66" s="219">
        <v>6188</v>
      </c>
      <c r="J66" s="250">
        <v>1389</v>
      </c>
      <c r="K66" s="219">
        <f>$I66-'Año 2010'!$I66</f>
        <v>3870</v>
      </c>
      <c r="L66" s="217">
        <f>$J66-'Año 2010'!$J66</f>
        <v>421</v>
      </c>
      <c r="M66" s="248"/>
    </row>
    <row r="67" spans="1:16" ht="17.25" customHeight="1" x14ac:dyDescent="0.2">
      <c r="A67" s="126">
        <v>63</v>
      </c>
      <c r="B67" s="136" t="s">
        <v>204</v>
      </c>
      <c r="C67" s="216">
        <v>129</v>
      </c>
      <c r="D67" s="218">
        <v>103</v>
      </c>
      <c r="E67" s="219">
        <v>174</v>
      </c>
      <c r="F67" s="217">
        <v>122</v>
      </c>
      <c r="G67" s="219">
        <f>+'TODOS LOS AÑOS'!AK66</f>
        <v>208</v>
      </c>
      <c r="H67" s="250">
        <v>142</v>
      </c>
      <c r="I67" s="219">
        <v>260</v>
      </c>
      <c r="J67" s="250">
        <v>155</v>
      </c>
      <c r="K67" s="219">
        <f>$I67-'Año 2010'!$I67</f>
        <v>168</v>
      </c>
      <c r="L67" s="217">
        <f>$J67-'Año 2010'!$J67</f>
        <v>67</v>
      </c>
      <c r="M67" s="248"/>
    </row>
    <row r="68" spans="1:16" ht="17.25" customHeight="1" x14ac:dyDescent="0.2">
      <c r="A68" s="126">
        <v>64</v>
      </c>
      <c r="B68" s="136" t="s">
        <v>205</v>
      </c>
      <c r="C68" s="216">
        <v>9141</v>
      </c>
      <c r="D68" s="218">
        <v>125</v>
      </c>
      <c r="E68" s="219">
        <v>13936</v>
      </c>
      <c r="F68" s="217">
        <v>165</v>
      </c>
      <c r="G68" s="219">
        <f>+'TODOS LOS AÑOS'!AK67</f>
        <v>18826</v>
      </c>
      <c r="H68" s="250">
        <v>201</v>
      </c>
      <c r="I68" s="219">
        <v>24321</v>
      </c>
      <c r="J68" s="250">
        <v>246</v>
      </c>
      <c r="K68" s="219">
        <f>$I68-'Año 2010'!$I68</f>
        <v>19598</v>
      </c>
      <c r="L68" s="217">
        <f>$J68-'Año 2010'!$J68</f>
        <v>148</v>
      </c>
      <c r="M68" s="248"/>
    </row>
    <row r="69" spans="1:16" ht="17.25" customHeight="1" x14ac:dyDescent="0.2">
      <c r="A69" s="126">
        <v>65</v>
      </c>
      <c r="B69" s="136" t="s">
        <v>206</v>
      </c>
      <c r="C69" s="216">
        <v>39888</v>
      </c>
      <c r="D69" s="218">
        <v>355</v>
      </c>
      <c r="E69" s="219">
        <v>61471</v>
      </c>
      <c r="F69" s="217">
        <v>447</v>
      </c>
      <c r="G69" s="219">
        <f>+'TODOS LOS AÑOS'!AK68</f>
        <v>81921</v>
      </c>
      <c r="H69" s="250">
        <v>588</v>
      </c>
      <c r="I69" s="219">
        <v>104409</v>
      </c>
      <c r="J69" s="250">
        <v>728</v>
      </c>
      <c r="K69" s="219">
        <f>$I69-'Año 2010'!$I69</f>
        <v>79363</v>
      </c>
      <c r="L69" s="217">
        <f>$J69-'Año 2010'!$J69</f>
        <v>457</v>
      </c>
      <c r="M69" s="248"/>
    </row>
    <row r="70" spans="1:16" ht="17.25" customHeight="1" x14ac:dyDescent="0.2">
      <c r="A70" s="126">
        <v>66</v>
      </c>
      <c r="B70" s="136" t="s">
        <v>207</v>
      </c>
      <c r="C70" s="216">
        <v>94530</v>
      </c>
      <c r="D70" s="218">
        <v>3753</v>
      </c>
      <c r="E70" s="219">
        <v>133466</v>
      </c>
      <c r="F70" s="217">
        <v>5001</v>
      </c>
      <c r="G70" s="219">
        <f>+'TODOS LOS AÑOS'!AK69</f>
        <v>166218</v>
      </c>
      <c r="H70" s="250">
        <v>6327</v>
      </c>
      <c r="I70" s="219">
        <v>201210</v>
      </c>
      <c r="J70" s="250">
        <v>8193</v>
      </c>
      <c r="K70" s="219">
        <f>$I70-'Año 2010'!$I70</f>
        <v>136497</v>
      </c>
      <c r="L70" s="217">
        <f>$J70-'Año 2010'!$J70</f>
        <v>5524</v>
      </c>
      <c r="M70" s="248"/>
    </row>
    <row r="71" spans="1:16" ht="17.25" customHeight="1" x14ac:dyDescent="0.2">
      <c r="A71" s="126">
        <v>67</v>
      </c>
      <c r="B71" s="136" t="s">
        <v>208</v>
      </c>
      <c r="C71" s="216">
        <v>401</v>
      </c>
      <c r="D71" s="218">
        <v>329</v>
      </c>
      <c r="E71" s="219">
        <v>427</v>
      </c>
      <c r="F71" s="217">
        <v>380</v>
      </c>
      <c r="G71" s="219">
        <f>+'TODOS LOS AÑOS'!AK70</f>
        <v>484</v>
      </c>
      <c r="H71" s="250">
        <v>426</v>
      </c>
      <c r="I71" s="219">
        <v>520</v>
      </c>
      <c r="J71" s="250">
        <v>461</v>
      </c>
      <c r="K71" s="219">
        <f>$I71-'Año 2010'!$I71</f>
        <v>188</v>
      </c>
      <c r="L71" s="217">
        <f>$J71-'Año 2010'!$J71</f>
        <v>163</v>
      </c>
      <c r="M71" s="248"/>
    </row>
    <row r="72" spans="1:16" ht="17.25" customHeight="1" x14ac:dyDescent="0.2">
      <c r="A72" s="126">
        <v>68</v>
      </c>
      <c r="B72" s="136" t="s">
        <v>209</v>
      </c>
      <c r="C72" s="216">
        <v>303</v>
      </c>
      <c r="D72" s="218">
        <v>125</v>
      </c>
      <c r="E72" s="219">
        <v>393</v>
      </c>
      <c r="F72" s="217">
        <v>158</v>
      </c>
      <c r="G72" s="219">
        <f>+'TODOS LOS AÑOS'!AK71</f>
        <v>441</v>
      </c>
      <c r="H72" s="250">
        <v>193</v>
      </c>
      <c r="I72" s="219">
        <v>485</v>
      </c>
      <c r="J72" s="250">
        <v>221</v>
      </c>
      <c r="K72" s="219">
        <f>$I72-'Año 2010'!$I72</f>
        <v>315</v>
      </c>
      <c r="L72" s="217">
        <f>$J72-'Año 2010'!$J72</f>
        <v>120</v>
      </c>
      <c r="M72" s="248"/>
    </row>
    <row r="73" spans="1:16" ht="17.25" customHeight="1" x14ac:dyDescent="0.2">
      <c r="A73" s="126">
        <v>69</v>
      </c>
      <c r="B73" s="136" t="s">
        <v>210</v>
      </c>
      <c r="C73" s="216">
        <v>446</v>
      </c>
      <c r="D73" s="218">
        <v>137</v>
      </c>
      <c r="E73" s="219">
        <v>598</v>
      </c>
      <c r="F73" s="217">
        <v>160</v>
      </c>
      <c r="G73" s="219">
        <f>+'TODOS LOS AÑOS'!AK72</f>
        <v>726</v>
      </c>
      <c r="H73" s="250">
        <v>183</v>
      </c>
      <c r="I73" s="219">
        <v>836</v>
      </c>
      <c r="J73" s="250">
        <v>209</v>
      </c>
      <c r="K73" s="219">
        <f>$I73-'Año 2010'!$I73</f>
        <v>522</v>
      </c>
      <c r="L73" s="217">
        <f>$J73-'Año 2010'!$J73</f>
        <v>89</v>
      </c>
      <c r="M73" s="248"/>
    </row>
    <row r="74" spans="1:16" ht="17.25" customHeight="1" thickBot="1" x14ac:dyDescent="0.25">
      <c r="A74" s="256">
        <v>0</v>
      </c>
      <c r="B74" s="185" t="s">
        <v>160</v>
      </c>
      <c r="C74" s="216"/>
      <c r="D74" s="218">
        <v>10</v>
      </c>
      <c r="E74" s="219"/>
      <c r="F74" s="217">
        <v>11</v>
      </c>
      <c r="G74" s="219">
        <f>+'TODOS LOS AÑOS'!AK84</f>
        <v>0</v>
      </c>
      <c r="H74" s="250">
        <v>11</v>
      </c>
      <c r="I74" s="219"/>
      <c r="J74" s="250"/>
      <c r="K74" s="219">
        <f>$I74-'Año 2010'!$I74</f>
        <v>0</v>
      </c>
      <c r="L74" s="217">
        <f>$J74-'Año 2010'!$J74</f>
        <v>-10</v>
      </c>
      <c r="M74" s="248"/>
    </row>
    <row r="75" spans="1:16" ht="13.5" thickBot="1" x14ac:dyDescent="0.25">
      <c r="A75" s="225"/>
      <c r="B75" s="187" t="s">
        <v>62</v>
      </c>
      <c r="C75" s="221">
        <f>SUM(C5:C74)</f>
        <v>11245566</v>
      </c>
      <c r="D75" s="223">
        <f>SUM(D5:D74)</f>
        <v>618527</v>
      </c>
      <c r="E75" s="224">
        <f t="shared" ref="E75:J75" si="0">+SUM(E5:E74)</f>
        <v>12050719</v>
      </c>
      <c r="F75" s="224">
        <f t="shared" si="0"/>
        <v>655858</v>
      </c>
      <c r="G75" s="224">
        <f t="shared" si="0"/>
        <v>12739775</v>
      </c>
      <c r="H75" s="224">
        <f t="shared" si="0"/>
        <v>688495</v>
      </c>
      <c r="I75" s="224">
        <f t="shared" si="0"/>
        <v>13397743</v>
      </c>
      <c r="J75" s="252">
        <f t="shared" si="0"/>
        <v>719268</v>
      </c>
      <c r="K75" s="224">
        <f>SUM(K5:K74)</f>
        <v>2682914</v>
      </c>
      <c r="L75" s="222">
        <f>SUM(L5:L74)</f>
        <v>126952</v>
      </c>
      <c r="M75" s="253"/>
    </row>
    <row r="76" spans="1:16" x14ac:dyDescent="0.2">
      <c r="B76" s="123" t="s">
        <v>56</v>
      </c>
    </row>
    <row r="77" spans="1:16" x14ac:dyDescent="0.2">
      <c r="B77" s="120" t="s">
        <v>54</v>
      </c>
      <c r="D77" s="190"/>
      <c r="F77" s="190"/>
      <c r="H77" s="190"/>
      <c r="J77" s="190"/>
    </row>
    <row r="78" spans="1:16" ht="13.5" thickBot="1" x14ac:dyDescent="0.25">
      <c r="B78" s="120" t="s">
        <v>64</v>
      </c>
      <c r="F78" s="190"/>
      <c r="H78" s="190"/>
      <c r="J78" s="190"/>
    </row>
    <row r="79" spans="1:16" ht="27" customHeight="1" thickBot="1" x14ac:dyDescent="0.25">
      <c r="B79" s="254" t="s">
        <v>161</v>
      </c>
      <c r="O79" s="356" t="s">
        <v>67</v>
      </c>
      <c r="P79" s="357"/>
    </row>
    <row r="80" spans="1:16" x14ac:dyDescent="0.2">
      <c r="B80" s="123" t="s">
        <v>165</v>
      </c>
    </row>
    <row r="81" spans="1:13" x14ac:dyDescent="0.2">
      <c r="B81" s="255" t="s">
        <v>222</v>
      </c>
    </row>
    <row r="82" spans="1:13" x14ac:dyDescent="0.2">
      <c r="B82" s="123" t="s">
        <v>355</v>
      </c>
    </row>
    <row r="86" spans="1:13" ht="14.25" x14ac:dyDescent="0.2">
      <c r="A86" s="232"/>
      <c r="B86" s="232"/>
      <c r="C86" s="233"/>
      <c r="D86" s="234"/>
      <c r="E86" s="234"/>
      <c r="F86" s="234"/>
      <c r="G86" s="234"/>
      <c r="H86" s="234"/>
      <c r="I86" s="234"/>
      <c r="J86" s="234"/>
      <c r="K86" s="234"/>
      <c r="L86" s="234"/>
      <c r="M86" s="234"/>
    </row>
    <row r="87" spans="1:13" ht="14.25" x14ac:dyDescent="0.2">
      <c r="A87" s="232"/>
      <c r="B87" s="232"/>
      <c r="C87" s="233"/>
      <c r="D87" s="234"/>
      <c r="E87" s="234"/>
      <c r="F87" s="234"/>
      <c r="G87" s="234"/>
      <c r="H87" s="234"/>
      <c r="I87" s="234"/>
      <c r="J87" s="234"/>
      <c r="K87" s="234"/>
      <c r="L87" s="234"/>
      <c r="M87" s="234"/>
    </row>
    <row r="88" spans="1:13" ht="14.25" x14ac:dyDescent="0.2">
      <c r="A88" s="232"/>
      <c r="B88" s="232"/>
      <c r="C88" s="233"/>
      <c r="D88" s="234"/>
      <c r="E88" s="234"/>
      <c r="F88" s="234"/>
      <c r="G88" s="234"/>
      <c r="H88" s="234"/>
      <c r="I88" s="234"/>
      <c r="J88" s="234"/>
      <c r="K88" s="234"/>
      <c r="L88" s="234"/>
      <c r="M88" s="234"/>
    </row>
    <row r="89" spans="1:13" ht="14.25" x14ac:dyDescent="0.2">
      <c r="A89" s="232"/>
      <c r="B89" s="232"/>
      <c r="C89" s="233"/>
      <c r="D89" s="234"/>
      <c r="E89" s="234"/>
      <c r="F89" s="234"/>
      <c r="G89" s="234"/>
      <c r="H89" s="234"/>
      <c r="I89" s="234"/>
      <c r="J89" s="234"/>
      <c r="K89" s="234"/>
      <c r="L89" s="234"/>
      <c r="M89" s="234"/>
    </row>
    <row r="90" spans="1:13" ht="14.25" x14ac:dyDescent="0.2">
      <c r="A90" s="232"/>
      <c r="B90" s="232"/>
      <c r="C90" s="233"/>
      <c r="D90" s="234"/>
      <c r="E90" s="234"/>
      <c r="F90" s="234"/>
      <c r="G90" s="234"/>
      <c r="H90" s="234"/>
      <c r="I90" s="234"/>
      <c r="J90" s="234"/>
      <c r="K90" s="234"/>
      <c r="L90" s="234"/>
      <c r="M90" s="234"/>
    </row>
    <row r="91" spans="1:13" ht="14.25" x14ac:dyDescent="0.2">
      <c r="A91" s="232"/>
      <c r="B91" s="232"/>
      <c r="C91" s="233"/>
      <c r="D91" s="234"/>
      <c r="E91" s="234"/>
      <c r="F91" s="234"/>
      <c r="G91" s="234"/>
      <c r="H91" s="234"/>
      <c r="I91" s="234"/>
      <c r="J91" s="234"/>
      <c r="K91" s="234"/>
      <c r="L91" s="234"/>
      <c r="M91" s="234"/>
    </row>
    <row r="92" spans="1:13" ht="14.25" x14ac:dyDescent="0.2">
      <c r="A92" s="232"/>
      <c r="B92" s="232"/>
      <c r="C92" s="233"/>
      <c r="D92" s="234"/>
      <c r="E92" s="234"/>
      <c r="F92" s="234"/>
      <c r="G92" s="234"/>
      <c r="H92" s="234"/>
      <c r="I92" s="234"/>
      <c r="J92" s="234"/>
      <c r="K92" s="234"/>
      <c r="L92" s="234"/>
      <c r="M92" s="234"/>
    </row>
    <row r="93" spans="1:13" ht="14.25" x14ac:dyDescent="0.2">
      <c r="A93" s="232"/>
      <c r="B93" s="232"/>
      <c r="C93" s="233"/>
      <c r="D93" s="234"/>
      <c r="E93" s="234"/>
      <c r="F93" s="234"/>
      <c r="G93" s="234"/>
      <c r="H93" s="234"/>
      <c r="I93" s="234"/>
      <c r="J93" s="234"/>
      <c r="K93" s="234"/>
      <c r="L93" s="234"/>
      <c r="M93" s="234"/>
    </row>
    <row r="94" spans="1:13" ht="14.25" x14ac:dyDescent="0.2">
      <c r="A94" s="232"/>
      <c r="B94" s="232"/>
      <c r="C94" s="233"/>
      <c r="D94" s="234"/>
      <c r="E94" s="234"/>
      <c r="F94" s="234"/>
      <c r="G94" s="234"/>
      <c r="H94" s="234"/>
      <c r="I94" s="234"/>
      <c r="J94" s="234"/>
      <c r="K94" s="234"/>
      <c r="L94" s="234"/>
      <c r="M94" s="234"/>
    </row>
    <row r="95" spans="1:13" ht="14.25" x14ac:dyDescent="0.2">
      <c r="A95" s="232"/>
      <c r="B95" s="232"/>
      <c r="C95" s="233"/>
      <c r="D95" s="234"/>
      <c r="E95" s="234"/>
      <c r="F95" s="234"/>
      <c r="G95" s="234"/>
      <c r="H95" s="234"/>
      <c r="I95" s="234"/>
      <c r="J95" s="234"/>
      <c r="K95" s="234"/>
      <c r="L95" s="234"/>
      <c r="M95" s="234"/>
    </row>
    <row r="96" spans="1:13" ht="14.25" x14ac:dyDescent="0.2">
      <c r="A96" s="232"/>
      <c r="B96" s="232"/>
      <c r="C96" s="233"/>
      <c r="D96" s="234"/>
      <c r="E96" s="234"/>
      <c r="F96" s="234"/>
      <c r="G96" s="234"/>
      <c r="H96" s="234"/>
      <c r="I96" s="234"/>
      <c r="J96" s="234"/>
      <c r="K96" s="234"/>
      <c r="L96" s="234"/>
      <c r="M96" s="234"/>
    </row>
    <row r="97" spans="1:13" ht="14.25" x14ac:dyDescent="0.2">
      <c r="A97" s="232"/>
      <c r="B97" s="232"/>
      <c r="C97" s="233"/>
      <c r="D97" s="234"/>
      <c r="E97" s="234"/>
      <c r="F97" s="234"/>
      <c r="G97" s="234"/>
      <c r="H97" s="234"/>
      <c r="I97" s="234"/>
      <c r="J97" s="234"/>
      <c r="K97" s="234"/>
      <c r="L97" s="234"/>
      <c r="M97" s="234"/>
    </row>
    <row r="98" spans="1:13" ht="14.25" x14ac:dyDescent="0.2">
      <c r="A98" s="232"/>
      <c r="B98" s="232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1:13" ht="14.25" x14ac:dyDescent="0.2">
      <c r="A99" s="232"/>
      <c r="B99" s="232"/>
      <c r="C99" s="233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1:13" ht="14.25" x14ac:dyDescent="0.2">
      <c r="A100" s="232"/>
      <c r="B100" s="232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3" ht="14.25" x14ac:dyDescent="0.2">
      <c r="A101" s="232"/>
      <c r="B101" s="232"/>
      <c r="C101" s="233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3" ht="14.25" x14ac:dyDescent="0.2">
      <c r="A102" s="232"/>
      <c r="B102" s="232"/>
      <c r="C102" s="233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</row>
    <row r="103" spans="1:13" ht="14.25" x14ac:dyDescent="0.2">
      <c r="A103" s="232"/>
      <c r="B103" s="232"/>
      <c r="C103" s="233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</row>
    <row r="104" spans="1:13" ht="14.25" x14ac:dyDescent="0.2">
      <c r="A104" s="232"/>
      <c r="B104" s="232"/>
      <c r="C104" s="233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ht="14.25" x14ac:dyDescent="0.2">
      <c r="A105" s="232"/>
      <c r="B105" s="232"/>
      <c r="C105" s="233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ht="14.25" x14ac:dyDescent="0.2">
      <c r="A106" s="232"/>
      <c r="B106" s="232"/>
      <c r="C106" s="233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ht="14.25" x14ac:dyDescent="0.2">
      <c r="A107" s="232"/>
      <c r="B107" s="232"/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ht="14.25" x14ac:dyDescent="0.2">
      <c r="A108" s="232"/>
      <c r="B108" s="232"/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ht="14.25" x14ac:dyDescent="0.2">
      <c r="A109" s="232"/>
      <c r="B109" s="232"/>
      <c r="C109" s="233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ht="14.25" x14ac:dyDescent="0.2">
      <c r="A110" s="232"/>
      <c r="B110" s="232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</row>
    <row r="111" spans="1:13" ht="14.25" x14ac:dyDescent="0.2">
      <c r="A111" s="232"/>
      <c r="B111" s="232"/>
      <c r="C111" s="233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</row>
    <row r="112" spans="1:13" ht="14.25" x14ac:dyDescent="0.2">
      <c r="A112" s="232"/>
      <c r="B112" s="232"/>
      <c r="C112" s="233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1:13" ht="14.25" x14ac:dyDescent="0.2">
      <c r="A113" s="232"/>
      <c r="B113" s="232"/>
      <c r="C113" s="233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1:13" ht="14.25" x14ac:dyDescent="0.2">
      <c r="A114" s="232"/>
      <c r="B114" s="232"/>
      <c r="C114" s="233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</row>
    <row r="115" spans="1:13" ht="14.25" x14ac:dyDescent="0.2">
      <c r="A115" s="232"/>
      <c r="B115" s="232"/>
      <c r="C115" s="233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</row>
    <row r="116" spans="1:13" ht="14.25" x14ac:dyDescent="0.2">
      <c r="A116" s="232"/>
      <c r="B116" s="232"/>
      <c r="C116" s="233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</row>
    <row r="117" spans="1:13" x14ac:dyDescent="0.2">
      <c r="A117" s="119"/>
      <c r="B117" s="119"/>
      <c r="C117" s="119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</row>
    <row r="118" spans="1:13" x14ac:dyDescent="0.2">
      <c r="A118" s="119"/>
      <c r="B118" s="119"/>
      <c r="C118" s="119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</row>
    <row r="119" spans="1:13" x14ac:dyDescent="0.2">
      <c r="A119" s="119"/>
      <c r="B119" s="119"/>
      <c r="C119" s="119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</row>
  </sheetData>
  <mergeCells count="13">
    <mergeCell ref="O79:P79"/>
    <mergeCell ref="I2:J2"/>
    <mergeCell ref="K2:L2"/>
    <mergeCell ref="K3:K4"/>
    <mergeCell ref="L3:L4"/>
    <mergeCell ref="O5:P5"/>
    <mergeCell ref="P16:Q16"/>
    <mergeCell ref="G2:H2"/>
    <mergeCell ref="A1:D1"/>
    <mergeCell ref="A2:A4"/>
    <mergeCell ref="B2:B4"/>
    <mergeCell ref="C2:D2"/>
    <mergeCell ref="E2:F2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9"/>
  <sheetViews>
    <sheetView showGridLines="0" zoomScale="75" zoomScaleNormal="75" workbookViewId="0">
      <pane xSplit="2" ySplit="4" topLeftCell="G65" activePane="bottomRight" state="frozen"/>
      <selection sqref="A1:A1048576"/>
      <selection pane="topRight" sqref="A1:A1048576"/>
      <selection pane="bottomLeft" sqref="A1:A1048576"/>
      <selection pane="bottomRight" activeCell="I74" sqref="I74"/>
    </sheetView>
  </sheetViews>
  <sheetFormatPr baseColWidth="10" defaultColWidth="11.42578125" defaultRowHeight="12.75" x14ac:dyDescent="0.2"/>
  <cols>
    <col min="1" max="1" width="3.140625" style="123" customWidth="1"/>
    <col min="2" max="2" width="67.5703125" style="123" customWidth="1"/>
    <col min="3" max="3" width="14" style="123" customWidth="1"/>
    <col min="4" max="4" width="13.85546875" style="123" customWidth="1"/>
    <col min="5" max="5" width="14.5703125" style="123" customWidth="1"/>
    <col min="6" max="6" width="14.85546875" style="123" customWidth="1"/>
    <col min="7" max="7" width="12.5703125" style="123" customWidth="1"/>
    <col min="8" max="8" width="16.28515625" style="123" customWidth="1"/>
    <col min="9" max="9" width="13.42578125" style="123" customWidth="1"/>
    <col min="10" max="10" width="14.85546875" style="123" customWidth="1"/>
    <col min="11" max="11" width="10.5703125" style="123" customWidth="1"/>
    <col min="12" max="13" width="10.140625" style="123" customWidth="1"/>
    <col min="14" max="16384" width="11.42578125" style="123"/>
  </cols>
  <sheetData>
    <row r="1" spans="1:19" ht="15.75" thickBot="1" x14ac:dyDescent="0.25">
      <c r="A1" s="379" t="s">
        <v>183</v>
      </c>
      <c r="B1" s="379"/>
      <c r="C1" s="379"/>
      <c r="D1" s="379"/>
      <c r="E1" s="235"/>
      <c r="F1" s="235"/>
      <c r="G1" s="235"/>
      <c r="H1" s="235"/>
      <c r="I1" s="235"/>
      <c r="J1" s="235"/>
      <c r="K1" s="235"/>
      <c r="L1" s="235"/>
      <c r="M1" s="235"/>
    </row>
    <row r="2" spans="1:19" ht="30" customHeight="1" thickBot="1" x14ac:dyDescent="0.25">
      <c r="A2" s="371"/>
      <c r="B2" s="365" t="s">
        <v>0</v>
      </c>
      <c r="C2" s="375" t="s">
        <v>303</v>
      </c>
      <c r="D2" s="374"/>
      <c r="E2" s="375" t="s">
        <v>304</v>
      </c>
      <c r="F2" s="374"/>
      <c r="G2" s="375" t="s">
        <v>331</v>
      </c>
      <c r="H2" s="374"/>
      <c r="I2" s="375" t="s">
        <v>336</v>
      </c>
      <c r="J2" s="374"/>
      <c r="K2" s="375" t="s">
        <v>337</v>
      </c>
      <c r="L2" s="374"/>
      <c r="M2" s="236"/>
    </row>
    <row r="3" spans="1:19" ht="13.5" thickBot="1" x14ac:dyDescent="0.25">
      <c r="A3" s="372"/>
      <c r="B3" s="366"/>
      <c r="C3" s="101" t="s">
        <v>54</v>
      </c>
      <c r="D3" s="237" t="s">
        <v>55</v>
      </c>
      <c r="E3" s="101" t="s">
        <v>54</v>
      </c>
      <c r="F3" s="174" t="s">
        <v>55</v>
      </c>
      <c r="G3" s="101" t="s">
        <v>54</v>
      </c>
      <c r="H3" s="124" t="s">
        <v>55</v>
      </c>
      <c r="I3" s="101" t="s">
        <v>54</v>
      </c>
      <c r="J3" s="124" t="s">
        <v>55</v>
      </c>
      <c r="K3" s="382" t="s">
        <v>54</v>
      </c>
      <c r="L3" s="383" t="s">
        <v>55</v>
      </c>
      <c r="M3" s="238"/>
      <c r="S3" s="192"/>
    </row>
    <row r="4" spans="1:19" ht="14.25" customHeight="1" thickBot="1" x14ac:dyDescent="0.25">
      <c r="A4" s="373"/>
      <c r="B4" s="367"/>
      <c r="C4" s="103">
        <v>41000</v>
      </c>
      <c r="D4" s="175">
        <v>41000</v>
      </c>
      <c r="E4" s="103">
        <v>41091</v>
      </c>
      <c r="F4" s="239">
        <v>41091</v>
      </c>
      <c r="G4" s="103"/>
      <c r="H4" s="239"/>
      <c r="I4" s="103"/>
      <c r="J4" s="239"/>
      <c r="K4" s="382"/>
      <c r="L4" s="383"/>
      <c r="M4" s="238"/>
    </row>
    <row r="5" spans="1:19" ht="13.5" thickBot="1" x14ac:dyDescent="0.25">
      <c r="A5" s="126">
        <v>1</v>
      </c>
      <c r="B5" s="176" t="s">
        <v>1</v>
      </c>
      <c r="C5" s="197">
        <v>23741</v>
      </c>
      <c r="D5" s="199">
        <v>2187</v>
      </c>
      <c r="E5" s="240">
        <v>24654</v>
      </c>
      <c r="F5" s="241">
        <v>2245</v>
      </c>
      <c r="G5" s="240">
        <v>25300</v>
      </c>
      <c r="H5" s="242">
        <v>2325</v>
      </c>
      <c r="I5" s="240">
        <v>26405</v>
      </c>
      <c r="J5" s="242">
        <v>2406</v>
      </c>
      <c r="K5" s="240">
        <f>$I5-'Año 2011'!$I5</f>
        <v>3552</v>
      </c>
      <c r="L5" s="241">
        <f>$J5-'Año 2011'!$J5</f>
        <v>302</v>
      </c>
      <c r="M5" s="243"/>
      <c r="O5" s="356" t="s">
        <v>67</v>
      </c>
      <c r="P5" s="357"/>
    </row>
    <row r="6" spans="1:19" x14ac:dyDescent="0.2">
      <c r="A6" s="126">
        <v>2</v>
      </c>
      <c r="B6" s="136" t="s">
        <v>2</v>
      </c>
      <c r="C6" s="201">
        <v>49015</v>
      </c>
      <c r="D6" s="203">
        <v>2435</v>
      </c>
      <c r="E6" s="204">
        <v>50677</v>
      </c>
      <c r="F6" s="202">
        <v>2542</v>
      </c>
      <c r="G6" s="204">
        <v>51807</v>
      </c>
      <c r="H6" s="244">
        <v>2631</v>
      </c>
      <c r="I6" s="204">
        <v>53860</v>
      </c>
      <c r="J6" s="244">
        <v>2735</v>
      </c>
      <c r="K6" s="204">
        <f>$I6-'Año 2011'!$I6</f>
        <v>6875</v>
      </c>
      <c r="L6" s="202">
        <f>$J6-'Año 2011'!$J6</f>
        <v>427</v>
      </c>
      <c r="M6" s="243"/>
    </row>
    <row r="7" spans="1:19" x14ac:dyDescent="0.2">
      <c r="A7" s="126">
        <v>3</v>
      </c>
      <c r="B7" s="136" t="s">
        <v>3</v>
      </c>
      <c r="C7" s="201">
        <v>594309</v>
      </c>
      <c r="D7" s="203">
        <v>8779</v>
      </c>
      <c r="E7" s="204">
        <v>715727</v>
      </c>
      <c r="F7" s="202">
        <v>9170</v>
      </c>
      <c r="G7" s="204">
        <v>794614</v>
      </c>
      <c r="H7" s="244">
        <v>9475</v>
      </c>
      <c r="I7" s="204">
        <v>942097</v>
      </c>
      <c r="J7" s="244">
        <v>9785</v>
      </c>
      <c r="K7" s="204">
        <f>$I7-'Año 2011'!$I7</f>
        <v>452386</v>
      </c>
      <c r="L7" s="202">
        <f>$J7-'Año 2011'!$J7</f>
        <v>1394</v>
      </c>
      <c r="M7" s="243"/>
    </row>
    <row r="8" spans="1:19" x14ac:dyDescent="0.2">
      <c r="A8" s="126">
        <v>4</v>
      </c>
      <c r="B8" s="136" t="s">
        <v>4</v>
      </c>
      <c r="C8" s="201">
        <v>91377</v>
      </c>
      <c r="D8" s="203">
        <v>4909</v>
      </c>
      <c r="E8" s="204">
        <v>95476</v>
      </c>
      <c r="F8" s="202">
        <v>5139</v>
      </c>
      <c r="G8" s="204">
        <v>98296</v>
      </c>
      <c r="H8" s="244">
        <v>5370</v>
      </c>
      <c r="I8" s="204">
        <v>103262</v>
      </c>
      <c r="J8" s="244">
        <v>5627</v>
      </c>
      <c r="K8" s="204">
        <f>$I8-'Año 2011'!$I8</f>
        <v>15989</v>
      </c>
      <c r="L8" s="202">
        <f>$J8-'Año 2011'!$J8</f>
        <v>987</v>
      </c>
      <c r="M8" s="243"/>
    </row>
    <row r="9" spans="1:19" x14ac:dyDescent="0.2">
      <c r="A9" s="126">
        <v>5</v>
      </c>
      <c r="B9" s="136" t="s">
        <v>5</v>
      </c>
      <c r="C9" s="201">
        <v>481622</v>
      </c>
      <c r="D9" s="203">
        <v>6388</v>
      </c>
      <c r="E9" s="204">
        <v>510585</v>
      </c>
      <c r="F9" s="202">
        <v>6622</v>
      </c>
      <c r="G9" s="204">
        <v>527801</v>
      </c>
      <c r="H9" s="244">
        <v>6875</v>
      </c>
      <c r="I9" s="204">
        <v>559888</v>
      </c>
      <c r="J9" s="244">
        <v>7130</v>
      </c>
      <c r="K9" s="204">
        <f>$I9-'Año 2011'!$I9</f>
        <v>104661</v>
      </c>
      <c r="L9" s="202">
        <f>$J9-'Año 2011'!$J9</f>
        <v>1026</v>
      </c>
      <c r="M9" s="243"/>
    </row>
    <row r="10" spans="1:19" x14ac:dyDescent="0.2">
      <c r="A10" s="126">
        <v>6</v>
      </c>
      <c r="B10" s="136" t="s">
        <v>6</v>
      </c>
      <c r="C10" s="201">
        <v>6893</v>
      </c>
      <c r="D10" s="203">
        <v>5304</v>
      </c>
      <c r="E10" s="204">
        <v>7110</v>
      </c>
      <c r="F10" s="202">
        <v>5387</v>
      </c>
      <c r="G10" s="204">
        <v>7285</v>
      </c>
      <c r="H10" s="244">
        <v>5488</v>
      </c>
      <c r="I10" s="204">
        <v>7573</v>
      </c>
      <c r="J10" s="244">
        <v>5578</v>
      </c>
      <c r="K10" s="204">
        <f>$I10-'Año 2011'!$I10</f>
        <v>908</v>
      </c>
      <c r="L10" s="202">
        <f>$J10-'Año 2011'!$J10</f>
        <v>397</v>
      </c>
      <c r="M10" s="243"/>
    </row>
    <row r="11" spans="1:19" x14ac:dyDescent="0.2">
      <c r="A11" s="126">
        <v>7</v>
      </c>
      <c r="B11" s="136" t="s">
        <v>7</v>
      </c>
      <c r="C11" s="201">
        <v>782064</v>
      </c>
      <c r="D11" s="203">
        <v>67716</v>
      </c>
      <c r="E11" s="204">
        <v>807228</v>
      </c>
      <c r="F11" s="202">
        <v>69620</v>
      </c>
      <c r="G11" s="204">
        <v>823820</v>
      </c>
      <c r="H11" s="244">
        <v>71580</v>
      </c>
      <c r="I11" s="204">
        <v>851284</v>
      </c>
      <c r="J11" s="244">
        <v>73554</v>
      </c>
      <c r="K11" s="204">
        <f>$I11-'Año 2011'!$I11</f>
        <v>94997</v>
      </c>
      <c r="L11" s="202">
        <f>$J11-'Año 2011'!$J11</f>
        <v>8186</v>
      </c>
      <c r="M11" s="243"/>
    </row>
    <row r="12" spans="1:19" x14ac:dyDescent="0.2">
      <c r="A12" s="126">
        <v>8</v>
      </c>
      <c r="B12" s="136" t="s">
        <v>8</v>
      </c>
      <c r="C12" s="201">
        <v>65422</v>
      </c>
      <c r="D12" s="203">
        <v>14688</v>
      </c>
      <c r="E12" s="204">
        <v>68194</v>
      </c>
      <c r="F12" s="202">
        <v>15273</v>
      </c>
      <c r="G12" s="204">
        <v>70149</v>
      </c>
      <c r="H12" s="244">
        <v>15868</v>
      </c>
      <c r="I12" s="204">
        <v>73936</v>
      </c>
      <c r="J12" s="244">
        <v>16531</v>
      </c>
      <c r="K12" s="204">
        <f>$I12-'Año 2011'!$I12</f>
        <v>11210</v>
      </c>
      <c r="L12" s="202">
        <f>$J12-'Año 2011'!$J12</f>
        <v>2415</v>
      </c>
      <c r="M12" s="243"/>
    </row>
    <row r="13" spans="1:19" x14ac:dyDescent="0.2">
      <c r="A13" s="126">
        <v>9</v>
      </c>
      <c r="B13" s="136" t="s">
        <v>9</v>
      </c>
      <c r="C13" s="201">
        <v>5360</v>
      </c>
      <c r="D13" s="203">
        <v>224</v>
      </c>
      <c r="E13" s="204">
        <v>5635</v>
      </c>
      <c r="F13" s="202">
        <v>230</v>
      </c>
      <c r="G13" s="204">
        <v>5809</v>
      </c>
      <c r="H13" s="244">
        <v>235</v>
      </c>
      <c r="I13" s="204">
        <v>6127</v>
      </c>
      <c r="J13" s="244">
        <v>242</v>
      </c>
      <c r="K13" s="204">
        <f>$I13-'Año 2011'!$I13</f>
        <v>1018</v>
      </c>
      <c r="L13" s="202">
        <f>$J13-'Año 2011'!$J13</f>
        <v>22</v>
      </c>
      <c r="M13" s="243"/>
    </row>
    <row r="14" spans="1:19" x14ac:dyDescent="0.2">
      <c r="A14" s="126">
        <v>10</v>
      </c>
      <c r="B14" s="136" t="s">
        <v>10</v>
      </c>
      <c r="C14" s="201">
        <v>4038</v>
      </c>
      <c r="D14" s="203">
        <v>1053</v>
      </c>
      <c r="E14" s="204">
        <v>4220</v>
      </c>
      <c r="F14" s="202">
        <v>1108</v>
      </c>
      <c r="G14" s="204">
        <v>4341</v>
      </c>
      <c r="H14" s="244">
        <v>1137</v>
      </c>
      <c r="I14" s="204">
        <v>4575</v>
      </c>
      <c r="J14" s="244">
        <v>1175</v>
      </c>
      <c r="K14" s="204">
        <f>$I14-'Año 2011'!$I14</f>
        <v>670</v>
      </c>
      <c r="L14" s="202">
        <f>$J14-'Año 2011'!$J14</f>
        <v>163</v>
      </c>
      <c r="M14" s="243"/>
    </row>
    <row r="15" spans="1:19" x14ac:dyDescent="0.2">
      <c r="A15" s="126">
        <v>11</v>
      </c>
      <c r="B15" s="136" t="s">
        <v>11</v>
      </c>
      <c r="C15" s="201">
        <v>357353</v>
      </c>
      <c r="D15" s="203">
        <v>12776</v>
      </c>
      <c r="E15" s="204">
        <v>373307</v>
      </c>
      <c r="F15" s="202">
        <v>13321</v>
      </c>
      <c r="G15" s="204">
        <v>384036</v>
      </c>
      <c r="H15" s="244">
        <v>13797</v>
      </c>
      <c r="I15" s="204">
        <v>403778</v>
      </c>
      <c r="J15" s="244">
        <v>14297</v>
      </c>
      <c r="K15" s="204">
        <f>$I15-'Año 2011'!$I15</f>
        <v>63122</v>
      </c>
      <c r="L15" s="202">
        <f>$J15-'Año 2011'!$J15</f>
        <v>2070</v>
      </c>
      <c r="M15" s="243"/>
    </row>
    <row r="16" spans="1:19" ht="15" x14ac:dyDescent="0.2">
      <c r="A16" s="126">
        <v>12</v>
      </c>
      <c r="B16" s="136" t="s">
        <v>12</v>
      </c>
      <c r="C16" s="201">
        <v>13933</v>
      </c>
      <c r="D16" s="203">
        <v>1063</v>
      </c>
      <c r="E16" s="204">
        <v>14576</v>
      </c>
      <c r="F16" s="202">
        <v>1105</v>
      </c>
      <c r="G16" s="204">
        <v>14986</v>
      </c>
      <c r="H16" s="244">
        <v>1146</v>
      </c>
      <c r="I16" s="204">
        <v>15783</v>
      </c>
      <c r="J16" s="244">
        <v>1199</v>
      </c>
      <c r="K16" s="204">
        <f>$I16-'Año 2011'!$I16</f>
        <v>2421</v>
      </c>
      <c r="L16" s="202">
        <f>$J16-'Año 2011'!$J16</f>
        <v>183</v>
      </c>
      <c r="M16" s="243"/>
      <c r="P16" s="355"/>
      <c r="Q16" s="355"/>
    </row>
    <row r="17" spans="1:13" x14ac:dyDescent="0.2">
      <c r="A17" s="126">
        <v>13</v>
      </c>
      <c r="B17" s="136" t="s">
        <v>13</v>
      </c>
      <c r="C17" s="201">
        <v>2530</v>
      </c>
      <c r="D17" s="203">
        <v>276</v>
      </c>
      <c r="E17" s="204">
        <v>2641</v>
      </c>
      <c r="F17" s="202">
        <v>282</v>
      </c>
      <c r="G17" s="204">
        <v>2716</v>
      </c>
      <c r="H17" s="244">
        <v>290</v>
      </c>
      <c r="I17" s="204">
        <v>2833</v>
      </c>
      <c r="J17" s="244">
        <v>299</v>
      </c>
      <c r="K17" s="204">
        <f>$I17-'Año 2011'!$I17</f>
        <v>413</v>
      </c>
      <c r="L17" s="202">
        <f>$J17-'Año 2011'!$J17</f>
        <v>37</v>
      </c>
      <c r="M17" s="243"/>
    </row>
    <row r="18" spans="1:13" x14ac:dyDescent="0.2">
      <c r="A18" s="126">
        <v>14</v>
      </c>
      <c r="B18" s="136" t="s">
        <v>14</v>
      </c>
      <c r="C18" s="201">
        <v>7449</v>
      </c>
      <c r="D18" s="203">
        <v>828</v>
      </c>
      <c r="E18" s="204">
        <v>7726</v>
      </c>
      <c r="F18" s="202">
        <v>845</v>
      </c>
      <c r="G18" s="204">
        <v>7906</v>
      </c>
      <c r="H18" s="244">
        <v>880</v>
      </c>
      <c r="I18" s="204">
        <v>8216</v>
      </c>
      <c r="J18" s="244">
        <v>903</v>
      </c>
      <c r="K18" s="204">
        <f>$I18-'Año 2011'!$I18</f>
        <v>1070</v>
      </c>
      <c r="L18" s="202">
        <f>$J18-'Año 2011'!$J18</f>
        <v>110</v>
      </c>
      <c r="M18" s="243"/>
    </row>
    <row r="19" spans="1:13" x14ac:dyDescent="0.2">
      <c r="A19" s="126">
        <v>15</v>
      </c>
      <c r="B19" s="136" t="s">
        <v>15</v>
      </c>
      <c r="C19" s="201">
        <v>18162</v>
      </c>
      <c r="D19" s="203">
        <v>1609</v>
      </c>
      <c r="E19" s="204">
        <v>18738</v>
      </c>
      <c r="F19" s="202">
        <v>1674</v>
      </c>
      <c r="G19" s="204">
        <v>19153</v>
      </c>
      <c r="H19" s="244">
        <v>1734</v>
      </c>
      <c r="I19" s="204">
        <v>19887</v>
      </c>
      <c r="J19" s="244">
        <v>1803</v>
      </c>
      <c r="K19" s="204">
        <f>$I19-'Año 2011'!$I19</f>
        <v>2325</v>
      </c>
      <c r="L19" s="202">
        <f>$J19-'Año 2011'!$J19</f>
        <v>254</v>
      </c>
      <c r="M19" s="243"/>
    </row>
    <row r="20" spans="1:13" x14ac:dyDescent="0.2">
      <c r="A20" s="126">
        <v>16</v>
      </c>
      <c r="B20" s="136" t="s">
        <v>16</v>
      </c>
      <c r="C20" s="201">
        <v>11599</v>
      </c>
      <c r="D20" s="203">
        <v>1782</v>
      </c>
      <c r="E20" s="204">
        <v>11990</v>
      </c>
      <c r="F20" s="202">
        <v>1847</v>
      </c>
      <c r="G20" s="204">
        <v>12230</v>
      </c>
      <c r="H20" s="244">
        <v>1917</v>
      </c>
      <c r="I20" s="204">
        <v>12670</v>
      </c>
      <c r="J20" s="244">
        <v>1972</v>
      </c>
      <c r="K20" s="204">
        <f>$I20-'Año 2011'!$I20</f>
        <v>1434</v>
      </c>
      <c r="L20" s="202">
        <f>$J20-'Año 2011'!$J20</f>
        <v>262</v>
      </c>
      <c r="M20" s="243"/>
    </row>
    <row r="21" spans="1:13" x14ac:dyDescent="0.2">
      <c r="A21" s="126">
        <v>17</v>
      </c>
      <c r="B21" s="136" t="s">
        <v>17</v>
      </c>
      <c r="C21" s="201">
        <v>10617</v>
      </c>
      <c r="D21" s="203">
        <v>1832</v>
      </c>
      <c r="E21" s="204">
        <v>11075</v>
      </c>
      <c r="F21" s="202">
        <v>1906</v>
      </c>
      <c r="G21" s="204">
        <v>11368</v>
      </c>
      <c r="H21" s="244">
        <v>1989</v>
      </c>
      <c r="I21" s="204">
        <v>11968</v>
      </c>
      <c r="J21" s="244">
        <v>2046</v>
      </c>
      <c r="K21" s="204">
        <f>$I21-'Año 2011'!$I21</f>
        <v>1755</v>
      </c>
      <c r="L21" s="202">
        <f>$J21-'Año 2011'!$J21</f>
        <v>295</v>
      </c>
      <c r="M21" s="243"/>
    </row>
    <row r="22" spans="1:13" x14ac:dyDescent="0.2">
      <c r="A22" s="126">
        <v>18</v>
      </c>
      <c r="B22" s="136" t="s">
        <v>18</v>
      </c>
      <c r="C22" s="201">
        <v>0</v>
      </c>
      <c r="D22" s="203">
        <v>3758</v>
      </c>
      <c r="E22" s="204">
        <v>0</v>
      </c>
      <c r="F22" s="202">
        <v>3934</v>
      </c>
      <c r="G22" s="204">
        <v>0</v>
      </c>
      <c r="H22" s="244">
        <v>4108</v>
      </c>
      <c r="I22" s="204">
        <v>0</v>
      </c>
      <c r="J22" s="244">
        <v>4321</v>
      </c>
      <c r="K22" s="204">
        <f>$I22-'Año 2011'!$I22</f>
        <v>0</v>
      </c>
      <c r="L22" s="202">
        <f>$J22-'Año 2011'!$J22</f>
        <v>762</v>
      </c>
      <c r="M22" s="243"/>
    </row>
    <row r="23" spans="1:13" x14ac:dyDescent="0.2">
      <c r="A23" s="126">
        <v>19</v>
      </c>
      <c r="B23" s="136" t="s">
        <v>19</v>
      </c>
      <c r="C23" s="201">
        <v>2192959</v>
      </c>
      <c r="D23" s="203">
        <v>70526</v>
      </c>
      <c r="E23" s="204">
        <v>2291708</v>
      </c>
      <c r="F23" s="202">
        <v>74439</v>
      </c>
      <c r="G23" s="204">
        <v>2369299</v>
      </c>
      <c r="H23" s="244">
        <v>77931</v>
      </c>
      <c r="I23" s="204">
        <v>2453570</v>
      </c>
      <c r="J23" s="244">
        <v>79626</v>
      </c>
      <c r="K23" s="204">
        <f>$I23-'Año 2011'!$I23</f>
        <v>298260</v>
      </c>
      <c r="L23" s="202">
        <f>$J23-'Año 2011'!$J23</f>
        <v>10215</v>
      </c>
      <c r="M23" s="243"/>
    </row>
    <row r="24" spans="1:13" x14ac:dyDescent="0.2">
      <c r="A24" s="126">
        <v>20</v>
      </c>
      <c r="B24" s="136" t="s">
        <v>20</v>
      </c>
      <c r="C24" s="201">
        <v>157649</v>
      </c>
      <c r="D24" s="203">
        <v>592</v>
      </c>
      <c r="E24" s="204">
        <v>164504</v>
      </c>
      <c r="F24" s="202">
        <v>625</v>
      </c>
      <c r="G24" s="204">
        <v>171420</v>
      </c>
      <c r="H24" s="244">
        <v>667</v>
      </c>
      <c r="I24" s="204">
        <v>178471</v>
      </c>
      <c r="J24" s="244">
        <v>696</v>
      </c>
      <c r="K24" s="204">
        <f>$I24-'Año 2011'!$I24</f>
        <v>24561</v>
      </c>
      <c r="L24" s="202">
        <f>$J24-'Año 2011'!$J24</f>
        <v>122</v>
      </c>
      <c r="M24" s="243"/>
    </row>
    <row r="25" spans="1:13" x14ac:dyDescent="0.2">
      <c r="A25" s="126">
        <v>21</v>
      </c>
      <c r="B25" s="136" t="s">
        <v>21</v>
      </c>
      <c r="C25" s="201">
        <v>2099674</v>
      </c>
      <c r="D25" s="203">
        <v>145977</v>
      </c>
      <c r="E25" s="204">
        <v>2144641</v>
      </c>
      <c r="F25" s="202">
        <v>150491</v>
      </c>
      <c r="G25" s="204">
        <v>2175921</v>
      </c>
      <c r="H25" s="244">
        <v>154730</v>
      </c>
      <c r="I25" s="204">
        <v>2225255</v>
      </c>
      <c r="J25" s="244">
        <v>158749</v>
      </c>
      <c r="K25" s="204">
        <f>$I25-'Año 2011'!$I25</f>
        <v>164883</v>
      </c>
      <c r="L25" s="202">
        <f>$J25-'Año 2011'!$J25</f>
        <v>16809</v>
      </c>
      <c r="M25" s="243"/>
    </row>
    <row r="26" spans="1:13" x14ac:dyDescent="0.2">
      <c r="A26" s="126">
        <v>22</v>
      </c>
      <c r="B26" s="136" t="s">
        <v>22</v>
      </c>
      <c r="C26" s="201">
        <v>5689</v>
      </c>
      <c r="D26" s="203">
        <v>1455</v>
      </c>
      <c r="E26" s="204">
        <v>5847</v>
      </c>
      <c r="F26" s="202">
        <v>1494</v>
      </c>
      <c r="G26" s="204">
        <v>5951</v>
      </c>
      <c r="H26" s="244">
        <v>1524</v>
      </c>
      <c r="I26" s="204">
        <v>6128</v>
      </c>
      <c r="J26" s="244">
        <v>1560</v>
      </c>
      <c r="K26" s="204">
        <f>$I26-'Año 2011'!$I26</f>
        <v>588</v>
      </c>
      <c r="L26" s="202">
        <f>$J26-'Año 2011'!$J26</f>
        <v>155</v>
      </c>
      <c r="M26" s="243"/>
    </row>
    <row r="27" spans="1:13" x14ac:dyDescent="0.2">
      <c r="A27" s="126">
        <v>23</v>
      </c>
      <c r="B27" s="136" t="s">
        <v>23</v>
      </c>
      <c r="C27" s="201">
        <v>551131</v>
      </c>
      <c r="D27" s="203">
        <v>79481</v>
      </c>
      <c r="E27" s="204">
        <v>583876</v>
      </c>
      <c r="F27" s="202">
        <v>82824</v>
      </c>
      <c r="G27" s="204">
        <v>601906</v>
      </c>
      <c r="H27" s="244">
        <v>85777</v>
      </c>
      <c r="I27" s="204">
        <v>633021</v>
      </c>
      <c r="J27" s="244">
        <v>88568</v>
      </c>
      <c r="K27" s="204">
        <f>$I27-'Año 2011'!$I27</f>
        <v>104547</v>
      </c>
      <c r="L27" s="202">
        <f>$J27-'Año 2011'!$J27</f>
        <v>12776</v>
      </c>
      <c r="M27" s="243"/>
    </row>
    <row r="28" spans="1:13" x14ac:dyDescent="0.2">
      <c r="A28" s="126">
        <v>24</v>
      </c>
      <c r="B28" s="136" t="s">
        <v>24</v>
      </c>
      <c r="C28" s="201">
        <v>140556</v>
      </c>
      <c r="D28" s="203">
        <v>3766</v>
      </c>
      <c r="E28" s="204">
        <v>145048</v>
      </c>
      <c r="F28" s="202">
        <v>3901</v>
      </c>
      <c r="G28" s="204">
        <v>147993</v>
      </c>
      <c r="H28" s="244">
        <v>4045</v>
      </c>
      <c r="I28" s="204">
        <v>153282</v>
      </c>
      <c r="J28" s="244">
        <v>4216</v>
      </c>
      <c r="K28" s="204">
        <f>$I28-'Año 2011'!$I28</f>
        <v>17199</v>
      </c>
      <c r="L28" s="245">
        <f>$J28-'Año 2011'!$J28</f>
        <v>626</v>
      </c>
      <c r="M28" s="246"/>
    </row>
    <row r="29" spans="1:13" x14ac:dyDescent="0.2">
      <c r="A29" s="126">
        <v>25</v>
      </c>
      <c r="B29" s="136" t="s">
        <v>25</v>
      </c>
      <c r="C29" s="201">
        <v>30016</v>
      </c>
      <c r="D29" s="203">
        <v>3444</v>
      </c>
      <c r="E29" s="204">
        <v>31351</v>
      </c>
      <c r="F29" s="202">
        <v>3589</v>
      </c>
      <c r="G29" s="204">
        <v>32273</v>
      </c>
      <c r="H29" s="244">
        <v>3719</v>
      </c>
      <c r="I29" s="204">
        <v>34048</v>
      </c>
      <c r="J29" s="244">
        <v>3853</v>
      </c>
      <c r="K29" s="204">
        <f>$I29-'Año 2011'!$I29</f>
        <v>5407</v>
      </c>
      <c r="L29" s="202">
        <f>$J29-'Año 2011'!$J29</f>
        <v>530</v>
      </c>
      <c r="M29" s="243"/>
    </row>
    <row r="30" spans="1:13" ht="25.5" x14ac:dyDescent="0.2">
      <c r="A30" s="126">
        <v>26</v>
      </c>
      <c r="B30" s="136" t="s">
        <v>172</v>
      </c>
      <c r="C30" s="210">
        <v>112623</v>
      </c>
      <c r="D30" s="112">
        <v>8694</v>
      </c>
      <c r="E30" s="204">
        <v>118591</v>
      </c>
      <c r="F30" s="113">
        <v>9176</v>
      </c>
      <c r="G30" s="111">
        <v>122643</v>
      </c>
      <c r="H30" s="247">
        <v>9651</v>
      </c>
      <c r="I30" s="111">
        <v>129573</v>
      </c>
      <c r="J30" s="247">
        <v>10075</v>
      </c>
      <c r="K30" s="111">
        <f>$I30-'Año 2011'!$I30</f>
        <v>22784</v>
      </c>
      <c r="L30" s="202">
        <f>$J30-'Año 2011'!$J30</f>
        <v>1850</v>
      </c>
      <c r="M30" s="248"/>
    </row>
    <row r="31" spans="1:13" x14ac:dyDescent="0.2">
      <c r="A31" s="126">
        <v>27</v>
      </c>
      <c r="B31" s="136" t="s">
        <v>27</v>
      </c>
      <c r="C31" s="201">
        <v>77641</v>
      </c>
      <c r="D31" s="203">
        <v>842</v>
      </c>
      <c r="E31" s="111">
        <v>81542</v>
      </c>
      <c r="F31" s="202">
        <v>872</v>
      </c>
      <c r="G31" s="204">
        <v>84217</v>
      </c>
      <c r="H31" s="244">
        <v>907</v>
      </c>
      <c r="I31" s="204">
        <v>89057</v>
      </c>
      <c r="J31" s="244">
        <v>948</v>
      </c>
      <c r="K31" s="204">
        <f>$I31-'Año 2011'!$I31</f>
        <v>15548</v>
      </c>
      <c r="L31" s="202">
        <f>$J31-'Año 2011'!$J31</f>
        <v>148</v>
      </c>
      <c r="M31" s="243"/>
    </row>
    <row r="32" spans="1:13" x14ac:dyDescent="0.2">
      <c r="A32" s="126">
        <v>28</v>
      </c>
      <c r="B32" s="136" t="s">
        <v>28</v>
      </c>
      <c r="C32" s="201">
        <v>21821</v>
      </c>
      <c r="D32" s="203">
        <v>3321</v>
      </c>
      <c r="E32" s="204">
        <v>22816</v>
      </c>
      <c r="F32" s="202">
        <v>3430</v>
      </c>
      <c r="G32" s="204">
        <v>23521</v>
      </c>
      <c r="H32" s="244">
        <v>3519</v>
      </c>
      <c r="I32" s="204">
        <v>24752</v>
      </c>
      <c r="J32" s="244">
        <v>3650</v>
      </c>
      <c r="K32" s="204">
        <f>$I32-'Año 2011'!$I32</f>
        <v>3928</v>
      </c>
      <c r="L32" s="202">
        <f>$J32-'Año 2011'!$J32</f>
        <v>452</v>
      </c>
      <c r="M32" s="243"/>
    </row>
    <row r="33" spans="1:13" x14ac:dyDescent="0.2">
      <c r="A33" s="126">
        <v>29</v>
      </c>
      <c r="B33" s="136" t="s">
        <v>29</v>
      </c>
      <c r="C33" s="201">
        <v>718457</v>
      </c>
      <c r="D33" s="203">
        <v>6447</v>
      </c>
      <c r="E33" s="204">
        <v>757124</v>
      </c>
      <c r="F33" s="202">
        <v>6893</v>
      </c>
      <c r="G33" s="204">
        <v>782895</v>
      </c>
      <c r="H33" s="244">
        <v>7275</v>
      </c>
      <c r="I33" s="204">
        <v>830835</v>
      </c>
      <c r="J33" s="244">
        <v>7706</v>
      </c>
      <c r="K33" s="204">
        <f>$I33-'Año 2011'!$I33</f>
        <v>149663</v>
      </c>
      <c r="L33" s="202">
        <f>$J33-'Año 2011'!$J33</f>
        <v>1693</v>
      </c>
      <c r="M33" s="243"/>
    </row>
    <row r="34" spans="1:13" x14ac:dyDescent="0.2">
      <c r="A34" s="126">
        <v>30</v>
      </c>
      <c r="B34" s="136" t="s">
        <v>30</v>
      </c>
      <c r="C34" s="201">
        <v>54082</v>
      </c>
      <c r="D34" s="203">
        <v>2946</v>
      </c>
      <c r="E34" s="204">
        <v>56700</v>
      </c>
      <c r="F34" s="202">
        <v>3095</v>
      </c>
      <c r="G34" s="204">
        <v>58307</v>
      </c>
      <c r="H34" s="244">
        <v>3203</v>
      </c>
      <c r="I34" s="204">
        <v>61204</v>
      </c>
      <c r="J34" s="244">
        <v>3331</v>
      </c>
      <c r="K34" s="204">
        <f>$I34-'Año 2011'!$I34</f>
        <v>9749</v>
      </c>
      <c r="L34" s="202">
        <f>$J34-'Año 2011'!$J34</f>
        <v>526</v>
      </c>
      <c r="M34" s="243"/>
    </row>
    <row r="35" spans="1:13" x14ac:dyDescent="0.2">
      <c r="A35" s="126">
        <v>31</v>
      </c>
      <c r="B35" s="136" t="s">
        <v>31</v>
      </c>
      <c r="C35" s="201">
        <v>133321</v>
      </c>
      <c r="D35" s="203">
        <v>3084</v>
      </c>
      <c r="E35" s="204">
        <v>143445</v>
      </c>
      <c r="F35" s="202">
        <v>3196</v>
      </c>
      <c r="G35" s="204">
        <v>150661</v>
      </c>
      <c r="H35" s="244">
        <v>3307</v>
      </c>
      <c r="I35" s="204">
        <v>164875</v>
      </c>
      <c r="J35" s="244">
        <v>3439</v>
      </c>
      <c r="K35" s="204">
        <f>$I35-'Año 2011'!$I35</f>
        <v>38929</v>
      </c>
      <c r="L35" s="202">
        <f>$J35-'Año 2011'!$J35</f>
        <v>492</v>
      </c>
      <c r="M35" s="243"/>
    </row>
    <row r="36" spans="1:13" x14ac:dyDescent="0.2">
      <c r="A36" s="126">
        <v>32</v>
      </c>
      <c r="B36" s="136" t="s">
        <v>32</v>
      </c>
      <c r="C36" s="201">
        <v>11446</v>
      </c>
      <c r="D36" s="203">
        <v>1037</v>
      </c>
      <c r="E36" s="204">
        <v>12007</v>
      </c>
      <c r="F36" s="202">
        <v>1070</v>
      </c>
      <c r="G36" s="204">
        <v>12394</v>
      </c>
      <c r="H36" s="244">
        <v>1107</v>
      </c>
      <c r="I36" s="204">
        <v>13127</v>
      </c>
      <c r="J36" s="244">
        <v>1164</v>
      </c>
      <c r="K36" s="204">
        <f>$I36-'Año 2011'!$I36</f>
        <v>2284</v>
      </c>
      <c r="L36" s="202">
        <f>$J36-'Año 2011'!$J36</f>
        <v>180</v>
      </c>
      <c r="M36" s="243"/>
    </row>
    <row r="37" spans="1:13" x14ac:dyDescent="0.2">
      <c r="A37" s="126">
        <v>33</v>
      </c>
      <c r="B37" s="136" t="s">
        <v>33</v>
      </c>
      <c r="C37" s="201">
        <v>3042</v>
      </c>
      <c r="D37" s="203">
        <v>200</v>
      </c>
      <c r="E37" s="204">
        <v>3178</v>
      </c>
      <c r="F37" s="202">
        <v>210</v>
      </c>
      <c r="G37" s="204">
        <v>3256</v>
      </c>
      <c r="H37" s="244">
        <v>217</v>
      </c>
      <c r="I37" s="204">
        <v>3413</v>
      </c>
      <c r="J37" s="244">
        <v>230</v>
      </c>
      <c r="K37" s="204">
        <f>$I37-'Año 2011'!$I37</f>
        <v>489</v>
      </c>
      <c r="L37" s="202">
        <f>$J37-'Año 2011'!$J37</f>
        <v>41</v>
      </c>
      <c r="M37" s="243"/>
    </row>
    <row r="38" spans="1:13" x14ac:dyDescent="0.2">
      <c r="A38" s="126">
        <v>34</v>
      </c>
      <c r="B38" s="136" t="s">
        <v>34</v>
      </c>
      <c r="C38" s="201">
        <v>772007</v>
      </c>
      <c r="D38" s="203">
        <v>132673</v>
      </c>
      <c r="E38" s="204">
        <v>793742</v>
      </c>
      <c r="F38" s="202">
        <v>137964</v>
      </c>
      <c r="G38" s="204">
        <v>808188</v>
      </c>
      <c r="H38" s="244">
        <v>142642</v>
      </c>
      <c r="I38" s="204">
        <v>831739</v>
      </c>
      <c r="J38" s="244">
        <v>147359</v>
      </c>
      <c r="K38" s="204">
        <f>$I38-'Año 2011'!$I38</f>
        <v>81590</v>
      </c>
      <c r="L38" s="202">
        <f>$J38-'Año 2011'!$J38</f>
        <v>19505</v>
      </c>
      <c r="M38" s="243"/>
    </row>
    <row r="39" spans="1:13" ht="14.25" customHeight="1" x14ac:dyDescent="0.2">
      <c r="A39" s="126">
        <v>35</v>
      </c>
      <c r="B39" s="136" t="s">
        <v>35</v>
      </c>
      <c r="C39" s="210">
        <v>25318</v>
      </c>
      <c r="D39" s="112">
        <v>1679</v>
      </c>
      <c r="E39" s="204">
        <v>26736</v>
      </c>
      <c r="F39" s="113">
        <v>1761</v>
      </c>
      <c r="G39" s="111">
        <v>27606</v>
      </c>
      <c r="H39" s="247">
        <v>1849</v>
      </c>
      <c r="I39" s="111">
        <v>29125</v>
      </c>
      <c r="J39" s="247">
        <v>1936</v>
      </c>
      <c r="K39" s="111">
        <f>$I39-'Año 2011'!$I39</f>
        <v>5030</v>
      </c>
      <c r="L39" s="113">
        <f>$J39-'Año 2011'!$J39</f>
        <v>344</v>
      </c>
      <c r="M39" s="248"/>
    </row>
    <row r="40" spans="1:13" x14ac:dyDescent="0.2">
      <c r="A40" s="126">
        <v>36</v>
      </c>
      <c r="B40" s="136" t="s">
        <v>36</v>
      </c>
      <c r="C40" s="201">
        <v>253331</v>
      </c>
      <c r="D40" s="203">
        <v>853</v>
      </c>
      <c r="E40" s="111">
        <v>266086</v>
      </c>
      <c r="F40" s="202">
        <v>893</v>
      </c>
      <c r="G40" s="204">
        <v>274875</v>
      </c>
      <c r="H40" s="244">
        <v>941</v>
      </c>
      <c r="I40" s="204">
        <v>291420</v>
      </c>
      <c r="J40" s="244">
        <v>986</v>
      </c>
      <c r="K40" s="204">
        <f>$I40-'Año 2011'!$I40</f>
        <v>51410</v>
      </c>
      <c r="L40" s="202">
        <f>$J40-'Año 2011'!$J40</f>
        <v>183</v>
      </c>
      <c r="M40" s="243"/>
    </row>
    <row r="41" spans="1:13" ht="12.75" customHeight="1" x14ac:dyDescent="0.2">
      <c r="A41" s="126">
        <v>37</v>
      </c>
      <c r="B41" s="136" t="s">
        <v>37</v>
      </c>
      <c r="C41" s="210">
        <v>99797</v>
      </c>
      <c r="D41" s="112">
        <v>4398</v>
      </c>
      <c r="E41" s="204">
        <v>106884</v>
      </c>
      <c r="F41" s="113">
        <v>4622</v>
      </c>
      <c r="G41" s="111">
        <v>111300</v>
      </c>
      <c r="H41" s="247">
        <v>4827</v>
      </c>
      <c r="I41" s="111">
        <v>119186</v>
      </c>
      <c r="J41" s="247">
        <v>5049</v>
      </c>
      <c r="K41" s="111">
        <f>$I41-'Año 2011'!$I41</f>
        <v>26070</v>
      </c>
      <c r="L41" s="113">
        <f>$J41-'Año 2011'!$J41</f>
        <v>912</v>
      </c>
      <c r="M41" s="248"/>
    </row>
    <row r="42" spans="1:13" ht="25.5" x14ac:dyDescent="0.2">
      <c r="A42" s="126">
        <v>38</v>
      </c>
      <c r="B42" s="136" t="s">
        <v>38</v>
      </c>
      <c r="C42" s="210">
        <v>143398</v>
      </c>
      <c r="D42" s="112">
        <v>4792</v>
      </c>
      <c r="E42" s="111">
        <v>147539</v>
      </c>
      <c r="F42" s="113">
        <v>5003</v>
      </c>
      <c r="G42" s="111">
        <v>150639</v>
      </c>
      <c r="H42" s="247">
        <v>5169</v>
      </c>
      <c r="I42" s="111">
        <v>155701</v>
      </c>
      <c r="J42" s="247">
        <v>5324</v>
      </c>
      <c r="K42" s="111">
        <f>$I42-'Año 2011'!$I42</f>
        <v>15903</v>
      </c>
      <c r="L42" s="113">
        <f>$J42-'Año 2011'!$J42</f>
        <v>710</v>
      </c>
      <c r="M42" s="248"/>
    </row>
    <row r="43" spans="1:13" x14ac:dyDescent="0.2">
      <c r="A43" s="126">
        <v>39</v>
      </c>
      <c r="B43" s="136" t="s">
        <v>39</v>
      </c>
      <c r="C43" s="201">
        <v>161401</v>
      </c>
      <c r="D43" s="203">
        <v>22457</v>
      </c>
      <c r="E43" s="111">
        <v>168761</v>
      </c>
      <c r="F43" s="202">
        <v>23735</v>
      </c>
      <c r="G43" s="204">
        <v>173725</v>
      </c>
      <c r="H43" s="244">
        <v>24624</v>
      </c>
      <c r="I43" s="204">
        <v>181261</v>
      </c>
      <c r="J43" s="244">
        <v>25507</v>
      </c>
      <c r="K43" s="204">
        <f>$I43-'Año 2011'!$I43</f>
        <v>24724</v>
      </c>
      <c r="L43" s="202">
        <f>$J43-'Año 2011'!$J43</f>
        <v>3848</v>
      </c>
      <c r="M43" s="243"/>
    </row>
    <row r="44" spans="1:13" x14ac:dyDescent="0.2">
      <c r="A44" s="126">
        <v>40</v>
      </c>
      <c r="B44" s="136" t="s">
        <v>40</v>
      </c>
      <c r="C44" s="201">
        <v>15260</v>
      </c>
      <c r="D44" s="203">
        <v>1518</v>
      </c>
      <c r="E44" s="204">
        <v>15960</v>
      </c>
      <c r="F44" s="202">
        <v>1628</v>
      </c>
      <c r="G44" s="204">
        <v>16444</v>
      </c>
      <c r="H44" s="244">
        <v>1708</v>
      </c>
      <c r="I44" s="204">
        <v>17180</v>
      </c>
      <c r="J44" s="244">
        <v>1782</v>
      </c>
      <c r="K44" s="204">
        <f>$I44-'Año 2011'!$I44</f>
        <v>2578</v>
      </c>
      <c r="L44" s="202">
        <f>$J44-'Año 2011'!$J44</f>
        <v>366</v>
      </c>
      <c r="M44" s="243"/>
    </row>
    <row r="45" spans="1:13" ht="25.5" x14ac:dyDescent="0.2">
      <c r="A45" s="126">
        <v>41</v>
      </c>
      <c r="B45" s="136" t="s">
        <v>41</v>
      </c>
      <c r="C45" s="210">
        <v>244471</v>
      </c>
      <c r="D45" s="112">
        <v>7258</v>
      </c>
      <c r="E45" s="204">
        <v>260837</v>
      </c>
      <c r="F45" s="113">
        <v>7743</v>
      </c>
      <c r="G45" s="111">
        <v>270940</v>
      </c>
      <c r="H45" s="247">
        <v>8224</v>
      </c>
      <c r="I45" s="111">
        <v>289365</v>
      </c>
      <c r="J45" s="247">
        <v>8740</v>
      </c>
      <c r="K45" s="111">
        <f>$I45-'Año 2011'!$I45</f>
        <v>62224</v>
      </c>
      <c r="L45" s="113">
        <f>$J45-'Año 2011'!$J45</f>
        <v>1953</v>
      </c>
      <c r="M45" s="248"/>
    </row>
    <row r="46" spans="1:13" ht="25.5" x14ac:dyDescent="0.2">
      <c r="A46" s="126">
        <v>42</v>
      </c>
      <c r="B46" s="136" t="s">
        <v>42</v>
      </c>
      <c r="C46" s="210">
        <v>3598</v>
      </c>
      <c r="D46" s="112">
        <v>428</v>
      </c>
      <c r="E46" s="111">
        <v>3783</v>
      </c>
      <c r="F46" s="113">
        <v>445</v>
      </c>
      <c r="G46" s="111">
        <v>3893</v>
      </c>
      <c r="H46" s="247">
        <v>464</v>
      </c>
      <c r="I46" s="111">
        <v>4138</v>
      </c>
      <c r="J46" s="247">
        <v>481</v>
      </c>
      <c r="K46" s="111">
        <f>$I46-'Año 2011'!$I46</f>
        <v>730</v>
      </c>
      <c r="L46" s="113">
        <f>$J46-'Año 2011'!$J46</f>
        <v>79</v>
      </c>
      <c r="M46" s="248"/>
    </row>
    <row r="47" spans="1:13" ht="25.5" x14ac:dyDescent="0.2">
      <c r="A47" s="126">
        <v>43</v>
      </c>
      <c r="B47" s="136" t="s">
        <v>171</v>
      </c>
      <c r="C47" s="210">
        <v>5047</v>
      </c>
      <c r="D47" s="112">
        <v>829</v>
      </c>
      <c r="E47" s="111">
        <v>5342</v>
      </c>
      <c r="F47" s="113">
        <v>878</v>
      </c>
      <c r="G47" s="111">
        <v>5563</v>
      </c>
      <c r="H47" s="247">
        <v>925</v>
      </c>
      <c r="I47" s="111">
        <v>5966</v>
      </c>
      <c r="J47" s="247">
        <v>958</v>
      </c>
      <c r="K47" s="111">
        <f>$I47-'Año 2011'!$I47</f>
        <v>1224</v>
      </c>
      <c r="L47" s="113">
        <f>$J47-'Año 2011'!$J47</f>
        <v>178</v>
      </c>
      <c r="M47" s="248"/>
    </row>
    <row r="48" spans="1:13" x14ac:dyDescent="0.2">
      <c r="A48" s="126">
        <v>44</v>
      </c>
      <c r="B48" s="136" t="s">
        <v>174</v>
      </c>
      <c r="C48" s="201">
        <v>13467</v>
      </c>
      <c r="D48" s="203">
        <v>6316</v>
      </c>
      <c r="E48" s="111">
        <v>14211</v>
      </c>
      <c r="F48" s="202">
        <v>6699</v>
      </c>
      <c r="G48" s="204">
        <v>14698</v>
      </c>
      <c r="H48" s="244">
        <v>7018</v>
      </c>
      <c r="I48" s="204">
        <v>15639</v>
      </c>
      <c r="J48" s="244">
        <v>7317</v>
      </c>
      <c r="K48" s="204">
        <f>$I48-'Año 2011'!$I48</f>
        <v>2818</v>
      </c>
      <c r="L48" s="202">
        <f>$J48-'Año 2011'!$J48</f>
        <v>1388</v>
      </c>
      <c r="M48" s="243"/>
    </row>
    <row r="49" spans="1:13" x14ac:dyDescent="0.2">
      <c r="A49" s="126">
        <v>45</v>
      </c>
      <c r="B49" s="136" t="s">
        <v>43</v>
      </c>
      <c r="C49" s="201">
        <v>4276</v>
      </c>
      <c r="D49" s="203">
        <v>627</v>
      </c>
      <c r="E49" s="204">
        <v>4500</v>
      </c>
      <c r="F49" s="202">
        <v>649</v>
      </c>
      <c r="G49" s="204">
        <v>4667</v>
      </c>
      <c r="H49" s="244">
        <v>683</v>
      </c>
      <c r="I49" s="204">
        <v>4961</v>
      </c>
      <c r="J49" s="244">
        <v>725</v>
      </c>
      <c r="K49" s="204">
        <f>$I49-'Año 2011'!$I49</f>
        <v>932</v>
      </c>
      <c r="L49" s="202">
        <f>$J49-'Año 2011'!$J49</f>
        <v>133</v>
      </c>
      <c r="M49" s="243"/>
    </row>
    <row r="50" spans="1:13" x14ac:dyDescent="0.2">
      <c r="A50" s="126">
        <v>46</v>
      </c>
      <c r="B50" s="136" t="s">
        <v>44</v>
      </c>
      <c r="C50" s="201">
        <v>2265577</v>
      </c>
      <c r="D50" s="203">
        <v>50011</v>
      </c>
      <c r="E50" s="204">
        <v>2373032</v>
      </c>
      <c r="F50" s="202">
        <v>52017</v>
      </c>
      <c r="G50" s="204">
        <v>2441281</v>
      </c>
      <c r="H50" s="244">
        <v>53532</v>
      </c>
      <c r="I50" s="204">
        <v>2567440</v>
      </c>
      <c r="J50" s="244">
        <v>54921</v>
      </c>
      <c r="K50" s="204">
        <f>$I50-'Año 2011'!$I50</f>
        <v>405761</v>
      </c>
      <c r="L50" s="202">
        <f>$J50-'Año 2011'!$J50</f>
        <v>7075</v>
      </c>
      <c r="M50" s="243"/>
    </row>
    <row r="51" spans="1:13" x14ac:dyDescent="0.2">
      <c r="A51" s="126">
        <v>47</v>
      </c>
      <c r="B51" s="136" t="s">
        <v>45</v>
      </c>
      <c r="C51" s="201">
        <v>133067</v>
      </c>
      <c r="D51" s="203">
        <v>4174</v>
      </c>
      <c r="E51" s="204">
        <v>141403</v>
      </c>
      <c r="F51" s="202">
        <v>4453</v>
      </c>
      <c r="G51" s="204">
        <v>148426</v>
      </c>
      <c r="H51" s="244">
        <v>4769</v>
      </c>
      <c r="I51" s="204">
        <v>160464</v>
      </c>
      <c r="J51" s="244">
        <v>5037</v>
      </c>
      <c r="K51" s="204">
        <f>$I51-'Año 2011'!$I51</f>
        <v>34996</v>
      </c>
      <c r="L51" s="202">
        <f>$J51-'Año 2011'!$J51</f>
        <v>1216</v>
      </c>
      <c r="M51" s="243"/>
    </row>
    <row r="52" spans="1:13" x14ac:dyDescent="0.2">
      <c r="A52" s="126">
        <v>48</v>
      </c>
      <c r="B52" s="136" t="s">
        <v>46</v>
      </c>
      <c r="C52" s="201">
        <v>6992</v>
      </c>
      <c r="D52" s="203">
        <v>521</v>
      </c>
      <c r="E52" s="204">
        <v>7364</v>
      </c>
      <c r="F52" s="202">
        <v>545</v>
      </c>
      <c r="G52" s="204">
        <v>7609</v>
      </c>
      <c r="H52" s="244">
        <v>567</v>
      </c>
      <c r="I52" s="204">
        <v>8056</v>
      </c>
      <c r="J52" s="244">
        <v>589</v>
      </c>
      <c r="K52" s="204">
        <f>$I52-'Año 2011'!$I52</f>
        <v>1470</v>
      </c>
      <c r="L52" s="202">
        <f>$J52-'Año 2011'!$J52</f>
        <v>103</v>
      </c>
      <c r="M52" s="243"/>
    </row>
    <row r="53" spans="1:13" ht="25.5" x14ac:dyDescent="0.2">
      <c r="A53" s="126">
        <v>49</v>
      </c>
      <c r="B53" s="136" t="s">
        <v>47</v>
      </c>
      <c r="C53" s="210">
        <v>52792</v>
      </c>
      <c r="D53" s="112">
        <v>878</v>
      </c>
      <c r="E53" s="204">
        <v>55653</v>
      </c>
      <c r="F53" s="113">
        <v>930</v>
      </c>
      <c r="G53" s="111">
        <v>57839</v>
      </c>
      <c r="H53" s="247">
        <v>978</v>
      </c>
      <c r="I53" s="111">
        <v>62083</v>
      </c>
      <c r="J53" s="247">
        <v>1036</v>
      </c>
      <c r="K53" s="111">
        <f>$I53-'Año 2011'!$I53</f>
        <v>13164</v>
      </c>
      <c r="L53" s="113">
        <f>$J53-'Año 2011'!$J53</f>
        <v>244</v>
      </c>
      <c r="M53" s="248"/>
    </row>
    <row r="54" spans="1:13" x14ac:dyDescent="0.2">
      <c r="A54" s="126">
        <v>50</v>
      </c>
      <c r="B54" s="136" t="s">
        <v>48</v>
      </c>
      <c r="C54" s="201">
        <v>82091</v>
      </c>
      <c r="D54" s="203">
        <v>396</v>
      </c>
      <c r="E54" s="111">
        <v>86776</v>
      </c>
      <c r="F54" s="202">
        <v>414</v>
      </c>
      <c r="G54" s="204">
        <v>89986</v>
      </c>
      <c r="H54" s="244">
        <v>436</v>
      </c>
      <c r="I54" s="204">
        <v>95717</v>
      </c>
      <c r="J54" s="244">
        <v>457</v>
      </c>
      <c r="K54" s="204">
        <f>$I54-'Año 2011'!$I54</f>
        <v>18833</v>
      </c>
      <c r="L54" s="202">
        <f>$J54-'Año 2011'!$J54</f>
        <v>96</v>
      </c>
      <c r="M54" s="243"/>
    </row>
    <row r="55" spans="1:13" x14ac:dyDescent="0.2">
      <c r="A55" s="126">
        <v>51</v>
      </c>
      <c r="B55" s="136" t="s">
        <v>173</v>
      </c>
      <c r="C55" s="201">
        <v>465</v>
      </c>
      <c r="D55" s="203">
        <v>77</v>
      </c>
      <c r="E55" s="204">
        <v>469</v>
      </c>
      <c r="F55" s="202">
        <v>78</v>
      </c>
      <c r="G55" s="204">
        <v>474</v>
      </c>
      <c r="H55" s="244">
        <v>80</v>
      </c>
      <c r="I55" s="204">
        <v>486</v>
      </c>
      <c r="J55" s="244">
        <v>82</v>
      </c>
      <c r="K55" s="204">
        <f>$I55-'Año 2011'!$I55</f>
        <v>25</v>
      </c>
      <c r="L55" s="202">
        <f>$J55-'Año 2011'!$J55</f>
        <v>6</v>
      </c>
      <c r="M55" s="243"/>
    </row>
    <row r="56" spans="1:13" x14ac:dyDescent="0.2">
      <c r="A56" s="126">
        <v>52</v>
      </c>
      <c r="B56" s="136" t="s">
        <v>49</v>
      </c>
      <c r="C56" s="201">
        <v>33537</v>
      </c>
      <c r="D56" s="203">
        <v>5677</v>
      </c>
      <c r="E56" s="204">
        <v>34688</v>
      </c>
      <c r="F56" s="202">
        <v>5887</v>
      </c>
      <c r="G56" s="204">
        <v>35382</v>
      </c>
      <c r="H56" s="244">
        <v>6126</v>
      </c>
      <c r="I56" s="204">
        <v>36715</v>
      </c>
      <c r="J56" s="244">
        <v>6392</v>
      </c>
      <c r="K56" s="204">
        <f>$I56-'Año 2011'!$I56</f>
        <v>4333</v>
      </c>
      <c r="L56" s="202">
        <f>$J56-'Año 2011'!$J56</f>
        <v>974</v>
      </c>
      <c r="M56" s="243"/>
    </row>
    <row r="57" spans="1:13" ht="25.5" x14ac:dyDescent="0.2">
      <c r="A57" s="126">
        <v>53</v>
      </c>
      <c r="B57" s="136" t="s">
        <v>50</v>
      </c>
      <c r="C57" s="210">
        <v>9311</v>
      </c>
      <c r="D57" s="112">
        <v>499</v>
      </c>
      <c r="E57" s="204">
        <v>9961</v>
      </c>
      <c r="F57" s="113">
        <v>529</v>
      </c>
      <c r="G57" s="111">
        <v>10361</v>
      </c>
      <c r="H57" s="247">
        <v>545</v>
      </c>
      <c r="I57" s="111">
        <v>11046</v>
      </c>
      <c r="J57" s="247">
        <v>570</v>
      </c>
      <c r="K57" s="111">
        <f>$I57-'Año 2011'!$I57</f>
        <v>2056</v>
      </c>
      <c r="L57" s="113">
        <f>$J57-'Año 2011'!$J57</f>
        <v>82</v>
      </c>
      <c r="M57" s="248"/>
    </row>
    <row r="58" spans="1:13" x14ac:dyDescent="0.2">
      <c r="A58" s="126">
        <v>54</v>
      </c>
      <c r="B58" s="136" t="s">
        <v>51</v>
      </c>
      <c r="C58" s="201">
        <v>303906</v>
      </c>
      <c r="D58" s="203">
        <v>804</v>
      </c>
      <c r="E58" s="111">
        <v>319371</v>
      </c>
      <c r="F58" s="202">
        <v>849</v>
      </c>
      <c r="G58" s="204">
        <v>329770</v>
      </c>
      <c r="H58" s="244">
        <v>894</v>
      </c>
      <c r="I58" s="204">
        <v>348421</v>
      </c>
      <c r="J58" s="244">
        <v>931</v>
      </c>
      <c r="K58" s="204">
        <f>$I58-'Año 2011'!$I58</f>
        <v>60792</v>
      </c>
      <c r="L58" s="202">
        <f>$J58-'Año 2011'!$J58</f>
        <v>166</v>
      </c>
      <c r="M58" s="243"/>
    </row>
    <row r="59" spans="1:13" x14ac:dyDescent="0.2">
      <c r="A59" s="126">
        <v>55</v>
      </c>
      <c r="B59" s="136" t="s">
        <v>52</v>
      </c>
      <c r="C59" s="201">
        <v>3930</v>
      </c>
      <c r="D59" s="203">
        <v>234</v>
      </c>
      <c r="E59" s="204">
        <v>4159</v>
      </c>
      <c r="F59" s="202">
        <v>245</v>
      </c>
      <c r="G59" s="204">
        <v>4307</v>
      </c>
      <c r="H59" s="244">
        <v>258</v>
      </c>
      <c r="I59" s="204">
        <v>4593</v>
      </c>
      <c r="J59" s="244">
        <v>276</v>
      </c>
      <c r="K59" s="204">
        <f>$I59-'Año 2011'!$I59</f>
        <v>850</v>
      </c>
      <c r="L59" s="202">
        <f>$J59-'Año 2011'!$J59</f>
        <v>59</v>
      </c>
      <c r="M59" s="243"/>
    </row>
    <row r="60" spans="1:13" ht="17.25" customHeight="1" x14ac:dyDescent="0.2">
      <c r="A60" s="126">
        <v>56</v>
      </c>
      <c r="B60" s="136" t="s">
        <v>53</v>
      </c>
      <c r="C60" s="210">
        <v>107589</v>
      </c>
      <c r="D60" s="112">
        <v>6382</v>
      </c>
      <c r="E60" s="204">
        <v>112683</v>
      </c>
      <c r="F60" s="113">
        <v>6732</v>
      </c>
      <c r="G60" s="111">
        <v>116939</v>
      </c>
      <c r="H60" s="247">
        <v>7035</v>
      </c>
      <c r="I60" s="111">
        <v>127253</v>
      </c>
      <c r="J60" s="247">
        <v>7350</v>
      </c>
      <c r="K60" s="111">
        <f>$I60-'Año 2011'!$I60</f>
        <v>24823</v>
      </c>
      <c r="L60" s="113">
        <f>$J60-'Año 2011'!$J60</f>
        <v>1267</v>
      </c>
      <c r="M60" s="248"/>
    </row>
    <row r="61" spans="1:13" ht="17.25" customHeight="1" x14ac:dyDescent="0.2">
      <c r="A61" s="126">
        <v>57</v>
      </c>
      <c r="B61" s="136" t="s">
        <v>198</v>
      </c>
      <c r="C61" s="216">
        <v>3239</v>
      </c>
      <c r="D61" s="218">
        <v>822</v>
      </c>
      <c r="E61" s="111">
        <v>3727</v>
      </c>
      <c r="F61" s="217">
        <v>843</v>
      </c>
      <c r="G61" s="219">
        <v>4057</v>
      </c>
      <c r="H61" s="250">
        <v>862</v>
      </c>
      <c r="I61" s="219">
        <v>4659</v>
      </c>
      <c r="J61" s="250">
        <v>894</v>
      </c>
      <c r="K61" s="219">
        <f>$I61-'Año 2011'!$I61</f>
        <v>1936</v>
      </c>
      <c r="L61" s="217">
        <f>$J61-'Año 2011'!$J61</f>
        <v>100</v>
      </c>
      <c r="M61" s="248"/>
    </row>
    <row r="62" spans="1:13" ht="17.25" customHeight="1" x14ac:dyDescent="0.2">
      <c r="A62" s="126">
        <v>58</v>
      </c>
      <c r="B62" s="136" t="s">
        <v>199</v>
      </c>
      <c r="C62" s="216">
        <v>1117</v>
      </c>
      <c r="D62" s="218">
        <v>431</v>
      </c>
      <c r="E62" s="219">
        <v>1269</v>
      </c>
      <c r="F62" s="217">
        <v>454</v>
      </c>
      <c r="G62" s="219">
        <v>1391</v>
      </c>
      <c r="H62" s="250">
        <v>479</v>
      </c>
      <c r="I62" s="219">
        <v>1598</v>
      </c>
      <c r="J62" s="250">
        <v>505</v>
      </c>
      <c r="K62" s="219">
        <f>$I62-'Año 2011'!$I62</f>
        <v>674</v>
      </c>
      <c r="L62" s="217">
        <f>$J62-'Año 2011'!$J62</f>
        <v>109</v>
      </c>
      <c r="M62" s="248"/>
    </row>
    <row r="63" spans="1:13" ht="17.25" customHeight="1" x14ac:dyDescent="0.2">
      <c r="A63" s="126">
        <v>59</v>
      </c>
      <c r="B63" s="136" t="s">
        <v>200</v>
      </c>
      <c r="C63" s="216">
        <v>2914</v>
      </c>
      <c r="D63" s="218">
        <v>991</v>
      </c>
      <c r="E63" s="219">
        <v>3357</v>
      </c>
      <c r="F63" s="217">
        <v>1052</v>
      </c>
      <c r="G63" s="219">
        <v>3653</v>
      </c>
      <c r="H63" s="250">
        <v>1071</v>
      </c>
      <c r="I63" s="219">
        <v>4176</v>
      </c>
      <c r="J63" s="250">
        <v>1099</v>
      </c>
      <c r="K63" s="219">
        <f>$I63-'Año 2011'!$I63</f>
        <v>1738</v>
      </c>
      <c r="L63" s="217">
        <f>$J63-'Año 2011'!$J63</f>
        <v>187</v>
      </c>
      <c r="M63" s="248"/>
    </row>
    <row r="64" spans="1:13" ht="17.25" customHeight="1" x14ac:dyDescent="0.2">
      <c r="A64" s="126">
        <v>60</v>
      </c>
      <c r="B64" s="136" t="s">
        <v>201</v>
      </c>
      <c r="C64" s="216">
        <v>10392</v>
      </c>
      <c r="D64" s="218">
        <v>1311</v>
      </c>
      <c r="E64" s="219">
        <v>11723</v>
      </c>
      <c r="F64" s="217">
        <v>1456</v>
      </c>
      <c r="G64" s="219">
        <v>12907</v>
      </c>
      <c r="H64" s="250">
        <v>1540</v>
      </c>
      <c r="I64" s="219">
        <v>15634</v>
      </c>
      <c r="J64" s="250">
        <v>1628</v>
      </c>
      <c r="K64" s="219">
        <f>$I64-'Año 2011'!$I64</f>
        <v>6424</v>
      </c>
      <c r="L64" s="217">
        <f>$J64-'Año 2011'!$J64</f>
        <v>455</v>
      </c>
      <c r="M64" s="248"/>
    </row>
    <row r="65" spans="1:16" ht="17.25" customHeight="1" x14ac:dyDescent="0.2">
      <c r="A65" s="126">
        <v>61</v>
      </c>
      <c r="B65" s="136" t="s">
        <v>202</v>
      </c>
      <c r="C65" s="216">
        <v>43092</v>
      </c>
      <c r="D65" s="218">
        <v>8866</v>
      </c>
      <c r="E65" s="219">
        <v>49744</v>
      </c>
      <c r="F65" s="217">
        <v>9968</v>
      </c>
      <c r="G65" s="219">
        <v>55283</v>
      </c>
      <c r="H65" s="250">
        <v>10870</v>
      </c>
      <c r="I65" s="219">
        <v>69180</v>
      </c>
      <c r="J65" s="250">
        <v>11796</v>
      </c>
      <c r="K65" s="219">
        <f>$I65-'Año 2011'!$I65</f>
        <v>31708</v>
      </c>
      <c r="L65" s="217">
        <f>$J65-'Año 2011'!$J65</f>
        <v>3830</v>
      </c>
      <c r="M65" s="248"/>
    </row>
    <row r="66" spans="1:16" ht="17.25" customHeight="1" x14ac:dyDescent="0.2">
      <c r="A66" s="126">
        <v>62</v>
      </c>
      <c r="B66" s="136" t="s">
        <v>203</v>
      </c>
      <c r="C66" s="216">
        <v>6993</v>
      </c>
      <c r="D66" s="218">
        <v>1486</v>
      </c>
      <c r="E66" s="219">
        <v>7939</v>
      </c>
      <c r="F66" s="217">
        <v>1567</v>
      </c>
      <c r="G66" s="219">
        <v>8651</v>
      </c>
      <c r="H66" s="250">
        <v>1633</v>
      </c>
      <c r="I66" s="219">
        <v>10427</v>
      </c>
      <c r="J66" s="250">
        <v>1716</v>
      </c>
      <c r="K66" s="219">
        <f>$I66-'Año 2011'!$I66</f>
        <v>4239</v>
      </c>
      <c r="L66" s="217">
        <f>$J66-'Año 2011'!$J66</f>
        <v>327</v>
      </c>
      <c r="M66" s="248"/>
    </row>
    <row r="67" spans="1:16" ht="17.25" customHeight="1" x14ac:dyDescent="0.2">
      <c r="A67" s="126">
        <v>63</v>
      </c>
      <c r="B67" s="136" t="s">
        <v>204</v>
      </c>
      <c r="C67" s="216">
        <v>293</v>
      </c>
      <c r="D67" s="218">
        <v>174</v>
      </c>
      <c r="E67" s="219">
        <v>347</v>
      </c>
      <c r="F67" s="217">
        <v>192</v>
      </c>
      <c r="G67" s="219">
        <v>362</v>
      </c>
      <c r="H67" s="250">
        <v>207</v>
      </c>
      <c r="I67" s="219">
        <v>486</v>
      </c>
      <c r="J67" s="250">
        <v>223</v>
      </c>
      <c r="K67" s="219">
        <f>$I67-'Año 2011'!$I67</f>
        <v>226</v>
      </c>
      <c r="L67" s="217">
        <f>$J67-'Año 2011'!$J67</f>
        <v>68</v>
      </c>
      <c r="M67" s="248"/>
    </row>
    <row r="68" spans="1:16" ht="17.25" customHeight="1" x14ac:dyDescent="0.2">
      <c r="A68" s="126">
        <v>64</v>
      </c>
      <c r="B68" s="136" t="s">
        <v>205</v>
      </c>
      <c r="C68" s="216">
        <v>31790</v>
      </c>
      <c r="D68" s="218">
        <v>280</v>
      </c>
      <c r="E68" s="219">
        <v>38693</v>
      </c>
      <c r="F68" s="217">
        <v>310</v>
      </c>
      <c r="G68" s="219">
        <v>43796</v>
      </c>
      <c r="H68" s="250">
        <v>364</v>
      </c>
      <c r="I68" s="219">
        <v>53177</v>
      </c>
      <c r="J68" s="250">
        <v>426</v>
      </c>
      <c r="K68" s="219">
        <f>$I68-'Año 2011'!$I68</f>
        <v>28856</v>
      </c>
      <c r="L68" s="217">
        <f>$J68-'Año 2011'!$J68</f>
        <v>180</v>
      </c>
      <c r="M68" s="248"/>
    </row>
    <row r="69" spans="1:16" ht="17.25" customHeight="1" x14ac:dyDescent="0.2">
      <c r="A69" s="126">
        <v>65</v>
      </c>
      <c r="B69" s="136" t="s">
        <v>206</v>
      </c>
      <c r="C69" s="216">
        <v>126652</v>
      </c>
      <c r="D69" s="218">
        <v>793</v>
      </c>
      <c r="E69" s="219">
        <v>149659</v>
      </c>
      <c r="F69" s="217">
        <v>874</v>
      </c>
      <c r="G69" s="219">
        <v>166727</v>
      </c>
      <c r="H69" s="250">
        <v>985</v>
      </c>
      <c r="I69" s="219">
        <v>198108</v>
      </c>
      <c r="J69" s="250">
        <v>1099</v>
      </c>
      <c r="K69" s="219">
        <f>$I69-'Año 2011'!$I69</f>
        <v>93699</v>
      </c>
      <c r="L69" s="217">
        <f>$J69-'Año 2011'!$J69</f>
        <v>371</v>
      </c>
      <c r="M69" s="248"/>
    </row>
    <row r="70" spans="1:16" ht="17.25" customHeight="1" x14ac:dyDescent="0.2">
      <c r="A70" s="126">
        <v>66</v>
      </c>
      <c r="B70" s="136" t="s">
        <v>207</v>
      </c>
      <c r="C70" s="216">
        <v>237710</v>
      </c>
      <c r="D70" s="218">
        <v>10377</v>
      </c>
      <c r="E70" s="219">
        <v>274913</v>
      </c>
      <c r="F70" s="217">
        <v>12409</v>
      </c>
      <c r="G70" s="219">
        <v>298342</v>
      </c>
      <c r="H70" s="250">
        <v>14863</v>
      </c>
      <c r="I70" s="219">
        <v>342759</v>
      </c>
      <c r="J70" s="250">
        <v>17266</v>
      </c>
      <c r="K70" s="219">
        <f>$I70-'Año 2011'!$I70</f>
        <v>141549</v>
      </c>
      <c r="L70" s="217">
        <f>$J70-'Año 2011'!$J70</f>
        <v>9073</v>
      </c>
      <c r="M70" s="248"/>
    </row>
    <row r="71" spans="1:16" ht="17.25" customHeight="1" x14ac:dyDescent="0.2">
      <c r="A71" s="126">
        <v>67</v>
      </c>
      <c r="B71" s="136" t="s">
        <v>208</v>
      </c>
      <c r="C71" s="216">
        <v>566</v>
      </c>
      <c r="D71" s="218">
        <v>500</v>
      </c>
      <c r="E71" s="219">
        <v>615</v>
      </c>
      <c r="F71" s="217">
        <v>527</v>
      </c>
      <c r="G71" s="219">
        <v>641</v>
      </c>
      <c r="H71" s="250">
        <v>555</v>
      </c>
      <c r="I71" s="219">
        <v>700</v>
      </c>
      <c r="J71" s="250">
        <v>599</v>
      </c>
      <c r="K71" s="219">
        <f>$I71-'Año 2011'!$I71</f>
        <v>180</v>
      </c>
      <c r="L71" s="217">
        <f>$J71-'Año 2011'!$J71</f>
        <v>138</v>
      </c>
      <c r="M71" s="248"/>
    </row>
    <row r="72" spans="1:16" ht="17.25" customHeight="1" x14ac:dyDescent="0.2">
      <c r="A72" s="126">
        <v>68</v>
      </c>
      <c r="B72" s="136" t="s">
        <v>209</v>
      </c>
      <c r="C72" s="216">
        <v>569</v>
      </c>
      <c r="D72" s="218">
        <v>242</v>
      </c>
      <c r="E72" s="219">
        <v>648</v>
      </c>
      <c r="F72" s="217">
        <v>263</v>
      </c>
      <c r="G72" s="219">
        <v>708</v>
      </c>
      <c r="H72" s="250">
        <v>294</v>
      </c>
      <c r="I72" s="219">
        <v>853</v>
      </c>
      <c r="J72" s="250">
        <v>309</v>
      </c>
      <c r="K72" s="219">
        <f>$I72-'Año 2011'!$I72</f>
        <v>368</v>
      </c>
      <c r="L72" s="217">
        <f>$J72-'Año 2011'!$J72</f>
        <v>88</v>
      </c>
      <c r="M72" s="248"/>
    </row>
    <row r="73" spans="1:16" ht="17.25" customHeight="1" x14ac:dyDescent="0.2">
      <c r="A73" s="126">
        <v>69</v>
      </c>
      <c r="B73" s="136" t="s">
        <v>210</v>
      </c>
      <c r="C73" s="216">
        <v>931</v>
      </c>
      <c r="D73" s="218">
        <v>221</v>
      </c>
      <c r="E73" s="219">
        <v>1057</v>
      </c>
      <c r="F73" s="217">
        <v>243</v>
      </c>
      <c r="G73" s="219">
        <v>1135</v>
      </c>
      <c r="H73" s="250">
        <v>259</v>
      </c>
      <c r="I73" s="219">
        <v>1238</v>
      </c>
      <c r="J73" s="250">
        <v>276</v>
      </c>
      <c r="K73" s="219">
        <f>$I73-'Año 2011'!$I73</f>
        <v>402</v>
      </c>
      <c r="L73" s="217">
        <f>$J73-'Año 2011'!$J73</f>
        <v>67</v>
      </c>
      <c r="M73" s="248"/>
    </row>
    <row r="74" spans="1:16" ht="17.25" customHeight="1" thickBot="1" x14ac:dyDescent="0.25">
      <c r="A74" s="256">
        <v>0</v>
      </c>
      <c r="B74" s="185" t="s">
        <v>160</v>
      </c>
      <c r="C74" s="216"/>
      <c r="D74" s="218"/>
      <c r="E74" s="219"/>
      <c r="F74" s="217">
        <v>12</v>
      </c>
      <c r="G74" s="219"/>
      <c r="H74" s="250"/>
      <c r="I74" s="219"/>
      <c r="J74" s="250"/>
      <c r="K74" s="219"/>
      <c r="L74" s="217"/>
      <c r="M74" s="248"/>
    </row>
    <row r="75" spans="1:16" ht="13.5" thickBot="1" x14ac:dyDescent="0.25">
      <c r="A75" s="225"/>
      <c r="B75" s="187" t="s">
        <v>62</v>
      </c>
      <c r="C75" s="221">
        <f>SUM(C5:C74)</f>
        <v>14042477</v>
      </c>
      <c r="D75" s="223">
        <f>SUM(D5:D74)</f>
        <v>749394</v>
      </c>
      <c r="E75" s="224">
        <f t="shared" ref="E75:J75" si="0">+SUM(E5:E74)</f>
        <v>14795568</v>
      </c>
      <c r="F75" s="224">
        <f>+SUM(F5:F74)</f>
        <v>782424</v>
      </c>
      <c r="G75" s="224">
        <f t="shared" si="0"/>
        <v>15306839</v>
      </c>
      <c r="H75" s="224">
        <f t="shared" si="0"/>
        <v>812700</v>
      </c>
      <c r="I75" s="224">
        <f t="shared" si="0"/>
        <v>16175703</v>
      </c>
      <c r="J75" s="252">
        <f t="shared" si="0"/>
        <v>841055</v>
      </c>
      <c r="K75" s="224">
        <f>SUM(K5:K74)</f>
        <v>2777960</v>
      </c>
      <c r="L75" s="222">
        <f>SUM(L5:L74)</f>
        <v>121787</v>
      </c>
      <c r="M75" s="253"/>
    </row>
    <row r="76" spans="1:16" x14ac:dyDescent="0.2">
      <c r="B76" s="123" t="s">
        <v>56</v>
      </c>
    </row>
    <row r="77" spans="1:16" x14ac:dyDescent="0.2">
      <c r="B77" s="120" t="s">
        <v>54</v>
      </c>
    </row>
    <row r="78" spans="1:16" ht="13.5" thickBot="1" x14ac:dyDescent="0.25">
      <c r="B78" s="120" t="s">
        <v>64</v>
      </c>
      <c r="E78" s="190"/>
      <c r="F78" s="190"/>
    </row>
    <row r="79" spans="1:16" ht="27" customHeight="1" thickBot="1" x14ac:dyDescent="0.25">
      <c r="B79" s="254" t="s">
        <v>161</v>
      </c>
      <c r="O79" s="356" t="s">
        <v>67</v>
      </c>
      <c r="P79" s="357"/>
    </row>
    <row r="80" spans="1:16" x14ac:dyDescent="0.2">
      <c r="B80" s="123" t="s">
        <v>165</v>
      </c>
    </row>
    <row r="81" spans="1:13" x14ac:dyDescent="0.2">
      <c r="B81" s="255" t="s">
        <v>222</v>
      </c>
    </row>
    <row r="82" spans="1:13" ht="39.6" customHeight="1" x14ac:dyDescent="0.2">
      <c r="B82" s="384" t="s">
        <v>351</v>
      </c>
      <c r="C82" s="384"/>
      <c r="D82" s="384"/>
      <c r="E82" s="324"/>
      <c r="F82" s="324"/>
    </row>
    <row r="83" spans="1:13" x14ac:dyDescent="0.2">
      <c r="B83" s="123" t="s">
        <v>355</v>
      </c>
    </row>
    <row r="86" spans="1:13" ht="14.25" x14ac:dyDescent="0.2">
      <c r="A86" s="232"/>
      <c r="B86" s="232"/>
      <c r="C86" s="233"/>
      <c r="D86" s="234"/>
      <c r="E86" s="234"/>
      <c r="F86" s="234"/>
      <c r="G86" s="234"/>
      <c r="H86" s="234"/>
      <c r="I86" s="234"/>
      <c r="J86" s="234"/>
      <c r="K86" s="234"/>
      <c r="L86" s="234"/>
      <c r="M86" s="234"/>
    </row>
    <row r="87" spans="1:13" ht="14.25" x14ac:dyDescent="0.2">
      <c r="A87" s="232"/>
      <c r="B87" s="232"/>
      <c r="C87" s="233"/>
      <c r="D87" s="234"/>
      <c r="E87" s="234"/>
      <c r="F87" s="234"/>
      <c r="G87" s="234"/>
      <c r="H87" s="234"/>
      <c r="I87" s="234"/>
      <c r="J87" s="234"/>
      <c r="K87" s="234"/>
      <c r="L87" s="234"/>
      <c r="M87" s="234"/>
    </row>
    <row r="88" spans="1:13" ht="14.25" x14ac:dyDescent="0.2">
      <c r="A88" s="232"/>
      <c r="B88" s="232"/>
      <c r="C88" s="233"/>
      <c r="D88" s="234"/>
      <c r="E88" s="234"/>
      <c r="F88" s="234"/>
      <c r="G88" s="234"/>
      <c r="H88" s="234"/>
      <c r="I88" s="234"/>
      <c r="J88" s="234"/>
      <c r="K88" s="234"/>
      <c r="L88" s="234"/>
      <c r="M88" s="234"/>
    </row>
    <row r="89" spans="1:13" ht="14.25" x14ac:dyDescent="0.2">
      <c r="A89" s="232"/>
      <c r="B89" s="232"/>
      <c r="C89" s="233"/>
      <c r="D89" s="234"/>
      <c r="E89" s="234"/>
      <c r="F89" s="234"/>
      <c r="G89" s="234"/>
      <c r="H89" s="234"/>
      <c r="I89" s="234"/>
      <c r="J89" s="234"/>
      <c r="K89" s="234"/>
      <c r="L89" s="234"/>
      <c r="M89" s="234"/>
    </row>
    <row r="90" spans="1:13" ht="14.25" x14ac:dyDescent="0.2">
      <c r="A90" s="232"/>
      <c r="B90" s="232"/>
      <c r="C90" s="233"/>
      <c r="D90" s="234"/>
      <c r="E90" s="234"/>
      <c r="F90" s="234"/>
      <c r="G90" s="234"/>
      <c r="H90" s="234"/>
      <c r="I90" s="234"/>
      <c r="J90" s="234"/>
      <c r="K90" s="234"/>
      <c r="L90" s="234"/>
      <c r="M90" s="234"/>
    </row>
    <row r="91" spans="1:13" ht="14.25" x14ac:dyDescent="0.2">
      <c r="A91" s="232"/>
      <c r="B91" s="232"/>
      <c r="C91" s="233"/>
      <c r="D91" s="234"/>
      <c r="E91" s="234"/>
      <c r="F91" s="234"/>
      <c r="G91" s="234"/>
      <c r="H91" s="234"/>
      <c r="I91" s="234"/>
      <c r="J91" s="234"/>
      <c r="K91" s="234"/>
      <c r="L91" s="234"/>
      <c r="M91" s="234"/>
    </row>
    <row r="92" spans="1:13" ht="14.25" x14ac:dyDescent="0.2">
      <c r="A92" s="232"/>
      <c r="B92" s="232"/>
      <c r="C92" s="233"/>
      <c r="D92" s="234"/>
      <c r="E92" s="234"/>
      <c r="F92" s="234"/>
      <c r="G92" s="234"/>
      <c r="H92" s="234"/>
      <c r="I92" s="234"/>
      <c r="J92" s="234"/>
      <c r="K92" s="234"/>
      <c r="L92" s="234"/>
      <c r="M92" s="234"/>
    </row>
    <row r="93" spans="1:13" ht="14.25" x14ac:dyDescent="0.2">
      <c r="A93" s="232"/>
      <c r="B93" s="232"/>
      <c r="C93" s="233"/>
      <c r="D93" s="234"/>
      <c r="E93" s="234"/>
      <c r="F93" s="234"/>
      <c r="G93" s="234"/>
      <c r="H93" s="234"/>
      <c r="I93" s="234"/>
      <c r="J93" s="234"/>
      <c r="K93" s="234"/>
      <c r="L93" s="234"/>
      <c r="M93" s="234"/>
    </row>
    <row r="94" spans="1:13" ht="14.25" x14ac:dyDescent="0.2">
      <c r="A94" s="232"/>
      <c r="B94" s="232"/>
      <c r="C94" s="233"/>
      <c r="D94" s="234"/>
      <c r="E94" s="234"/>
      <c r="F94" s="234"/>
      <c r="G94" s="234"/>
      <c r="H94" s="234"/>
      <c r="I94" s="234"/>
      <c r="J94" s="234"/>
      <c r="K94" s="234"/>
      <c r="L94" s="234"/>
      <c r="M94" s="234"/>
    </row>
    <row r="95" spans="1:13" ht="14.25" x14ac:dyDescent="0.2">
      <c r="A95" s="232"/>
      <c r="B95" s="232"/>
      <c r="C95" s="233"/>
      <c r="D95" s="234"/>
      <c r="E95" s="234"/>
      <c r="F95" s="234"/>
      <c r="G95" s="234"/>
      <c r="H95" s="234"/>
      <c r="I95" s="234"/>
      <c r="J95" s="234"/>
      <c r="K95" s="234"/>
      <c r="L95" s="234"/>
      <c r="M95" s="234"/>
    </row>
    <row r="96" spans="1:13" ht="14.25" x14ac:dyDescent="0.2">
      <c r="A96" s="232"/>
      <c r="B96" s="232"/>
      <c r="C96" s="233"/>
      <c r="D96" s="234"/>
      <c r="E96" s="234"/>
      <c r="F96" s="234"/>
      <c r="G96" s="234"/>
      <c r="H96" s="234"/>
      <c r="I96" s="234"/>
      <c r="J96" s="234"/>
      <c r="K96" s="234"/>
      <c r="L96" s="234"/>
      <c r="M96" s="234"/>
    </row>
    <row r="97" spans="1:13" ht="14.25" x14ac:dyDescent="0.2">
      <c r="A97" s="232"/>
      <c r="B97" s="232"/>
      <c r="C97" s="233"/>
      <c r="D97" s="234"/>
      <c r="E97" s="234"/>
      <c r="F97" s="234"/>
      <c r="G97" s="234"/>
      <c r="H97" s="234"/>
      <c r="I97" s="234"/>
      <c r="J97" s="234"/>
      <c r="K97" s="234"/>
      <c r="L97" s="234"/>
      <c r="M97" s="234"/>
    </row>
    <row r="98" spans="1:13" ht="14.25" x14ac:dyDescent="0.2">
      <c r="A98" s="232"/>
      <c r="B98" s="232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1:13" ht="14.25" x14ac:dyDescent="0.2">
      <c r="A99" s="232"/>
      <c r="B99" s="232"/>
      <c r="C99" s="233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1:13" ht="14.25" x14ac:dyDescent="0.2">
      <c r="A100" s="232"/>
      <c r="B100" s="232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3" ht="14.25" x14ac:dyDescent="0.2">
      <c r="A101" s="232"/>
      <c r="B101" s="232"/>
      <c r="C101" s="233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3" ht="14.25" x14ac:dyDescent="0.2">
      <c r="A102" s="232"/>
      <c r="B102" s="232"/>
      <c r="C102" s="233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</row>
    <row r="103" spans="1:13" ht="14.25" x14ac:dyDescent="0.2">
      <c r="A103" s="232"/>
      <c r="B103" s="232"/>
      <c r="C103" s="233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</row>
    <row r="104" spans="1:13" ht="14.25" x14ac:dyDescent="0.2">
      <c r="A104" s="232"/>
      <c r="B104" s="232"/>
      <c r="C104" s="233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ht="14.25" x14ac:dyDescent="0.2">
      <c r="A105" s="232"/>
      <c r="B105" s="232"/>
      <c r="C105" s="233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ht="14.25" x14ac:dyDescent="0.2">
      <c r="A106" s="232"/>
      <c r="B106" s="232"/>
      <c r="C106" s="233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ht="14.25" x14ac:dyDescent="0.2">
      <c r="A107" s="232"/>
      <c r="B107" s="232"/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ht="14.25" x14ac:dyDescent="0.2">
      <c r="A108" s="232"/>
      <c r="B108" s="232"/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ht="14.25" x14ac:dyDescent="0.2">
      <c r="A109" s="232"/>
      <c r="B109" s="232"/>
      <c r="C109" s="233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ht="14.25" x14ac:dyDescent="0.2">
      <c r="A110" s="232"/>
      <c r="B110" s="232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</row>
    <row r="111" spans="1:13" ht="14.25" x14ac:dyDescent="0.2">
      <c r="A111" s="232"/>
      <c r="B111" s="232"/>
      <c r="C111" s="233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</row>
    <row r="112" spans="1:13" ht="14.25" x14ac:dyDescent="0.2">
      <c r="A112" s="232"/>
      <c r="B112" s="232"/>
      <c r="C112" s="233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1:13" ht="14.25" x14ac:dyDescent="0.2">
      <c r="A113" s="232"/>
      <c r="B113" s="232"/>
      <c r="C113" s="233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1:13" ht="14.25" x14ac:dyDescent="0.2">
      <c r="A114" s="232"/>
      <c r="B114" s="232"/>
      <c r="C114" s="233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</row>
    <row r="115" spans="1:13" ht="14.25" x14ac:dyDescent="0.2">
      <c r="A115" s="232"/>
      <c r="B115" s="232"/>
      <c r="C115" s="233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</row>
    <row r="116" spans="1:13" ht="14.25" x14ac:dyDescent="0.2">
      <c r="A116" s="232"/>
      <c r="B116" s="232"/>
      <c r="C116" s="233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</row>
    <row r="117" spans="1:13" x14ac:dyDescent="0.2">
      <c r="A117" s="119"/>
      <c r="B117" s="119"/>
      <c r="C117" s="119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</row>
    <row r="118" spans="1:13" x14ac:dyDescent="0.2">
      <c r="A118" s="119"/>
      <c r="B118" s="119"/>
      <c r="C118" s="119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</row>
    <row r="119" spans="1:13" x14ac:dyDescent="0.2">
      <c r="A119" s="119"/>
      <c r="B119" s="119"/>
      <c r="C119" s="119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</row>
  </sheetData>
  <mergeCells count="14">
    <mergeCell ref="O79:P79"/>
    <mergeCell ref="I2:J2"/>
    <mergeCell ref="K2:L2"/>
    <mergeCell ref="K3:K4"/>
    <mergeCell ref="L3:L4"/>
    <mergeCell ref="O5:P5"/>
    <mergeCell ref="P16:Q16"/>
    <mergeCell ref="B82:D82"/>
    <mergeCell ref="G2:H2"/>
    <mergeCell ref="A1:D1"/>
    <mergeCell ref="A2:A4"/>
    <mergeCell ref="B2:B4"/>
    <mergeCell ref="C2:D2"/>
    <mergeCell ref="E2:F2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26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37</vt:i4>
      </vt:variant>
    </vt:vector>
  </HeadingPairs>
  <TitlesOfParts>
    <vt:vector size="64" baseType="lpstr">
      <vt:lpstr>Indice</vt:lpstr>
      <vt:lpstr>Año 2005</vt:lpstr>
      <vt:lpstr>Año 2006</vt:lpstr>
      <vt:lpstr>Año 2007</vt:lpstr>
      <vt:lpstr>Año 2008</vt:lpstr>
      <vt:lpstr>Año 2009</vt:lpstr>
      <vt:lpstr>Año 2010</vt:lpstr>
      <vt:lpstr>Año 2011</vt:lpstr>
      <vt:lpstr>Año 2012</vt:lpstr>
      <vt:lpstr>Año 2013</vt:lpstr>
      <vt:lpstr>Año 2014</vt:lpstr>
      <vt:lpstr>TODOS LOS AÑOS</vt:lpstr>
      <vt:lpstr>Casos PS y Region</vt:lpstr>
      <vt:lpstr>Tasas de Uso</vt:lpstr>
      <vt:lpstr>POBOBJ</vt:lpstr>
      <vt:lpstr>CASOS</vt:lpstr>
      <vt:lpstr>Gráfico Casos por Año GES</vt:lpstr>
      <vt:lpstr>Gráfico Casos por Año Calendari</vt:lpstr>
      <vt:lpstr>Gráficos Casos Acumulados</vt:lpstr>
      <vt:lpstr>Gráfico Tipo Atención</vt:lpstr>
      <vt:lpstr>GrafPorGrupdeDS</vt:lpstr>
      <vt:lpstr>PorGrpPrSal</vt:lpstr>
      <vt:lpstr>CasosSexo</vt:lpstr>
      <vt:lpstr>ProbSalModAmbFre</vt:lpstr>
      <vt:lpstr>ProbSalModHosFre</vt:lpstr>
      <vt:lpstr>ProbSalModMixFre</vt:lpstr>
      <vt:lpstr>Gráfico Barra Por Año</vt:lpstr>
      <vt:lpstr>'Gráfico Casos por Año GES'!Área_de_impresión</vt:lpstr>
      <vt:lpstr>POBOBJ!Área_de_impresión</vt:lpstr>
      <vt:lpstr>PorGrpPrSal!Área_de_impresión</vt:lpstr>
      <vt:lpstr>'Tasas de Uso'!Área_de_impresión</vt:lpstr>
      <vt:lpstr>'TODOS LOS AÑOS'!Área_de_impresión</vt:lpstr>
      <vt:lpstr>CASOS</vt:lpstr>
      <vt:lpstr>DATFON</vt:lpstr>
      <vt:lpstr>DATISA</vt:lpstr>
      <vt:lpstr>PorGrpPrSal!DATOS</vt:lpstr>
      <vt:lpstr>DATOS</vt:lpstr>
      <vt:lpstr>'Año 2011'!DATOSAÑO</vt:lpstr>
      <vt:lpstr>'Año 2012'!DATOSAÑO</vt:lpstr>
      <vt:lpstr>'Año 2013'!DATOSAÑO</vt:lpstr>
      <vt:lpstr>'Año 2014'!DATOSAÑO</vt:lpstr>
      <vt:lpstr>DATOSAÑO</vt:lpstr>
      <vt:lpstr>FON_JUN_2006</vt:lpstr>
      <vt:lpstr>FON_JUN_2007</vt:lpstr>
      <vt:lpstr>FON_JUN_2008</vt:lpstr>
      <vt:lpstr>FON_JUN_2009</vt:lpstr>
      <vt:lpstr>FON_JUN_2010</vt:lpstr>
      <vt:lpstr>FON_JUN_2011</vt:lpstr>
      <vt:lpstr>FON_JUN_2012</vt:lpstr>
      <vt:lpstr>FON_JUN_2013</vt:lpstr>
      <vt:lpstr>FON_JUN_2014</vt:lpstr>
      <vt:lpstr>IND_PRO_SAL</vt:lpstr>
      <vt:lpstr>ISA_JUN_2006</vt:lpstr>
      <vt:lpstr>ISA_JUN_2007</vt:lpstr>
      <vt:lpstr>ISA_JUN_2008</vt:lpstr>
      <vt:lpstr>ISA_JUN_2009</vt:lpstr>
      <vt:lpstr>ISA_JUN_2010</vt:lpstr>
      <vt:lpstr>ISA_JUN_2011</vt:lpstr>
      <vt:lpstr>ISA_JUN_2012</vt:lpstr>
      <vt:lpstr>ISA_JUN_2013</vt:lpstr>
      <vt:lpstr>ISA_JUN_2014</vt:lpstr>
      <vt:lpstr>PorGrpPrSal!TIPATE</vt:lpstr>
      <vt:lpstr>TIPATE</vt:lpstr>
      <vt:lpstr>TODOSLOSAÑOS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Salazar</dc:creator>
  <cp:lastModifiedBy>Jorge Neira</cp:lastModifiedBy>
  <cp:lastPrinted>2014-10-27T18:50:36Z</cp:lastPrinted>
  <dcterms:created xsi:type="dcterms:W3CDTF">2008-02-19T17:53:29Z</dcterms:created>
  <dcterms:modified xsi:type="dcterms:W3CDTF">2015-04-15T21:00:34Z</dcterms:modified>
</cp:coreProperties>
</file>